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mhana\Desktop\"/>
    </mc:Choice>
  </mc:AlternateContent>
  <bookViews>
    <workbookView xWindow="240" yWindow="120" windowWidth="14940" windowHeight="9225"/>
  </bookViews>
  <sheets>
    <sheet name="Souhrn" sheetId="1" r:id="rId1"/>
    <sheet name="0 - SO001" sheetId="2" r:id="rId2"/>
    <sheet name="1 - SO101" sheetId="3" r:id="rId3"/>
    <sheet name="2 - SO102" sheetId="4" r:id="rId4"/>
    <sheet name="3 - SO103" sheetId="5" r:id="rId5"/>
    <sheet name="4 - SO104" sheetId="6" r:id="rId6"/>
    <sheet name="5 - SO105" sheetId="7" r:id="rId7"/>
    <sheet name="6 - SO105.1" sheetId="8" r:id="rId8"/>
    <sheet name="7 - SO105.2" sheetId="9" r:id="rId9"/>
    <sheet name="8 - SO105.3" sheetId="10" r:id="rId10"/>
    <sheet name="9 - SO105.4" sheetId="11" r:id="rId11"/>
    <sheet name="10 - SO105.5" sheetId="12" r:id="rId12"/>
    <sheet name="11 - SO105.6" sheetId="13" r:id="rId13"/>
    <sheet name="12 - SO106" sheetId="14" r:id="rId14"/>
    <sheet name="13 - SO107" sheetId="15" r:id="rId15"/>
    <sheet name="14 - SO120.1" sheetId="16" r:id="rId16"/>
    <sheet name="15 - SO120.2" sheetId="17" r:id="rId17"/>
    <sheet name="16 - SO130.1" sheetId="18" r:id="rId18"/>
    <sheet name="17 - SO130.2" sheetId="19" r:id="rId19"/>
    <sheet name="18 - SO130.3" sheetId="20" r:id="rId20"/>
    <sheet name="19 - SO140" sheetId="21" r:id="rId21"/>
    <sheet name="20 - SO201" sheetId="22" r:id="rId22"/>
    <sheet name="21 - SO202" sheetId="23" r:id="rId23"/>
    <sheet name="22 - SO301" sheetId="24" r:id="rId24"/>
    <sheet name="23 - SO302" sheetId="25" r:id="rId25"/>
    <sheet name="24 - SO303" sheetId="26" r:id="rId26"/>
    <sheet name="25 - SO304" sheetId="27" r:id="rId27"/>
    <sheet name="26 - SO401" sheetId="28" r:id="rId28"/>
    <sheet name="27 - SO403" sheetId="29" r:id="rId29"/>
    <sheet name="28 - SO404" sheetId="30" r:id="rId30"/>
    <sheet name="29 - SO501.1" sheetId="31" r:id="rId31"/>
    <sheet name="30 - SO501.2" sheetId="32" r:id="rId32"/>
    <sheet name="31 - SO801" sheetId="33" r:id="rId33"/>
    <sheet name="32 - SO802" sheetId="34" r:id="rId34"/>
    <sheet name="33 - SO803" sheetId="35" r:id="rId35"/>
    <sheet name="34 - SO805-1" sheetId="36" r:id="rId36"/>
    <sheet name="35 - SO805-2" sheetId="37" r:id="rId37"/>
    <sheet name="36 - SO805-3" sheetId="38" r:id="rId38"/>
    <sheet name="37 - SO805-4" sheetId="39" r:id="rId39"/>
    <sheet name="38 - SO805-5" sheetId="40" r:id="rId40"/>
    <sheet name="39 - SO805-6" sheetId="41" r:id="rId41"/>
    <sheet name="40 - SO806" sheetId="42" r:id="rId42"/>
  </sheets>
  <definedNames>
    <definedName name="_xlnm.Print_Area" localSheetId="0">Souhrn!$A$1:$G$64</definedName>
    <definedName name="_xlnm.Print_Titles" localSheetId="0">Souhrn!$17:$19</definedName>
    <definedName name="_xlnm.Print_Area" localSheetId="1">'0 - SO001'!$A$1:$M$110</definedName>
    <definedName name="_xlnm.Print_Titles" localSheetId="1">'0 - SO001'!$26:$28</definedName>
    <definedName name="_xlnm.Print_Area" localSheetId="2">'1 - SO101'!$A$1:$M$370</definedName>
    <definedName name="_xlnm.Print_Titles" localSheetId="2">'1 - SO101'!$28:$30</definedName>
    <definedName name="_xlnm.Print_Area" localSheetId="3">'2 - SO102'!$A$1:$M$186</definedName>
    <definedName name="_xlnm.Print_Titles" localSheetId="3">'2 - SO102'!$27:$29</definedName>
    <definedName name="_xlnm.Print_Area" localSheetId="4">'3 - SO103'!$A$1:$M$160</definedName>
    <definedName name="_xlnm.Print_Titles" localSheetId="4">'3 - SO103'!$25:$27</definedName>
    <definedName name="_xlnm.Print_Area" localSheetId="5">'4 - SO104'!$A$1:$M$183</definedName>
    <definedName name="_xlnm.Print_Titles" localSheetId="5">'4 - SO104'!$27:$29</definedName>
    <definedName name="_xlnm.Print_Area" localSheetId="6">'5 - SO105'!$A$1:$M$67</definedName>
    <definedName name="_xlnm.Print_Titles" localSheetId="6">'5 - SO105'!$22:$24</definedName>
    <definedName name="_xlnm.Print_Area" localSheetId="7">'6 - SO105.1'!$A$1:$M$82</definedName>
    <definedName name="_xlnm.Print_Titles" localSheetId="7">'6 - SO105.1'!$25:$27</definedName>
    <definedName name="_xlnm.Print_Area" localSheetId="8">'7 - SO105.2'!$A$1:$M$62</definedName>
    <definedName name="_xlnm.Print_Titles" localSheetId="8">'7 - SO105.2'!$23:$25</definedName>
    <definedName name="_xlnm.Print_Area" localSheetId="9">'8 - SO105.3'!$A$1:$M$69</definedName>
    <definedName name="_xlnm.Print_Titles" localSheetId="9">'8 - SO105.3'!$24:$26</definedName>
    <definedName name="_xlnm.Print_Area" localSheetId="10">'9 - SO105.4'!$A$1:$M$62</definedName>
    <definedName name="_xlnm.Print_Titles" localSheetId="10">'9 - SO105.4'!$23:$25</definedName>
    <definedName name="_xlnm.Print_Area" localSheetId="11">'10 - SO105.5'!$A$1:$M$99</definedName>
    <definedName name="_xlnm.Print_Titles" localSheetId="11">'10 - SO105.5'!$27:$29</definedName>
    <definedName name="_xlnm.Print_Area" localSheetId="12">'11 - SO105.6'!$A$1:$M$111</definedName>
    <definedName name="_xlnm.Print_Titles" localSheetId="12">'11 - SO105.6'!$27:$29</definedName>
    <definedName name="_xlnm.Print_Area" localSheetId="13">'12 - SO106'!$A$1:$M$186</definedName>
    <definedName name="_xlnm.Print_Titles" localSheetId="13">'12 - SO106'!$30:$32</definedName>
    <definedName name="_xlnm.Print_Area" localSheetId="14">'13 - SO107'!$A$1:$M$132</definedName>
    <definedName name="_xlnm.Print_Titles" localSheetId="14">'13 - SO107'!$27:$29</definedName>
    <definedName name="_xlnm.Print_Area" localSheetId="15">'14 - SO120.1'!$A$1:$M$146</definedName>
    <definedName name="_xlnm.Print_Titles" localSheetId="15">'14 - SO120.1'!$26:$28</definedName>
    <definedName name="_xlnm.Print_Area" localSheetId="16">'15 - SO120.2'!$A$1:$M$87</definedName>
    <definedName name="_xlnm.Print_Titles" localSheetId="16">'15 - SO120.2'!$24:$26</definedName>
    <definedName name="_xlnm.Print_Area" localSheetId="17">'16 - SO130.1'!$A$1:$M$115</definedName>
    <definedName name="_xlnm.Print_Titles" localSheetId="17">'16 - SO130.1'!$25:$27</definedName>
    <definedName name="_xlnm.Print_Area" localSheetId="18">'17 - SO130.2'!$A$1:$M$115</definedName>
    <definedName name="_xlnm.Print_Titles" localSheetId="18">'17 - SO130.2'!$25:$27</definedName>
    <definedName name="_xlnm.Print_Area" localSheetId="19">'18 - SO130.3'!$A$1:$M$67</definedName>
    <definedName name="_xlnm.Print_Titles" localSheetId="19">'18 - SO130.3'!$22:$24</definedName>
    <definedName name="_xlnm.Print_Area" localSheetId="20">'19 - SO140'!$A$1:$M$173</definedName>
    <definedName name="_xlnm.Print_Titles" localSheetId="20">'19 - SO140'!$29:$31</definedName>
    <definedName name="_xlnm.Print_Area" localSheetId="21">'20 - SO201'!$A$1:$M$357</definedName>
    <definedName name="_xlnm.Print_Titles" localSheetId="21">'20 - SO201'!$30:$32</definedName>
    <definedName name="_xlnm.Print_Area" localSheetId="22">'21 - SO202'!$A$1:$M$133</definedName>
    <definedName name="_xlnm.Print_Titles" localSheetId="22">'21 - SO202'!$28:$30</definedName>
    <definedName name="_xlnm.Print_Area" localSheetId="23">'22 - SO301'!$A$1:$M$118</definedName>
    <definedName name="_xlnm.Print_Titles" localSheetId="23">'22 - SO301'!$25:$27</definedName>
    <definedName name="_xlnm.Print_Area" localSheetId="24">'23 - SO302'!$A$1:$M$112</definedName>
    <definedName name="_xlnm.Print_Titles" localSheetId="24">'23 - SO302'!$25:$27</definedName>
    <definedName name="_xlnm.Print_Area" localSheetId="25">'24 - SO303'!$A$1:$M$109</definedName>
    <definedName name="_xlnm.Print_Titles" localSheetId="25">'24 - SO303'!$25:$27</definedName>
    <definedName name="_xlnm.Print_Area" localSheetId="26">'25 - SO304'!$A$1:$M$140</definedName>
    <definedName name="_xlnm.Print_Titles" localSheetId="26">'25 - SO304'!$26:$28</definedName>
    <definedName name="_xlnm.Print_Area" localSheetId="27">'26 - SO401'!$A$1:$M$46</definedName>
    <definedName name="_xlnm.Print_Titles" localSheetId="27">'26 - SO401'!$22:$24</definedName>
    <definedName name="_xlnm.Print_Area" localSheetId="28">'27 - SO403'!$A$1:$M$46</definedName>
    <definedName name="_xlnm.Print_Titles" localSheetId="28">'27 - SO403'!$22:$24</definedName>
    <definedName name="_xlnm.Print_Area" localSheetId="29">'28 - SO404'!$A$1:$M$46</definedName>
    <definedName name="_xlnm.Print_Titles" localSheetId="29">'28 - SO404'!$22:$24</definedName>
    <definedName name="_xlnm.Print_Area" localSheetId="30">'29 - SO501.1'!$A$1:$M$439</definedName>
    <definedName name="_xlnm.Print_Titles" localSheetId="30">'29 - SO501.1'!$31:$33</definedName>
    <definedName name="_xlnm.Print_Area" localSheetId="31">'30 - SO501.2'!$A$1:$M$481</definedName>
    <definedName name="_xlnm.Print_Titles" localSheetId="31">'30 - SO501.2'!$31:$33</definedName>
    <definedName name="_xlnm.Print_Area" localSheetId="32">'31 - SO801'!$A$1:$M$73</definedName>
    <definedName name="_xlnm.Print_Titles" localSheetId="32">'31 - SO801'!$22:$24</definedName>
    <definedName name="_xlnm.Print_Area" localSheetId="33">'32 - SO802'!$A$1:$M$73</definedName>
    <definedName name="_xlnm.Print_Titles" localSheetId="33">'32 - SO802'!$25:$27</definedName>
    <definedName name="_xlnm.Print_Area" localSheetId="34">'33 - SO803'!$A$1:$M$86</definedName>
    <definedName name="_xlnm.Print_Titles" localSheetId="34">'33 - SO803'!$26:$28</definedName>
    <definedName name="_xlnm.Print_Area" localSheetId="35">'34 - SO805-1'!$A$1:$M$76</definedName>
    <definedName name="_xlnm.Print_Titles" localSheetId="35">'34 - SO805-1'!$22:$24</definedName>
    <definedName name="_xlnm.Print_Area" localSheetId="36">'35 - SO805-2'!$A$1:$M$58</definedName>
    <definedName name="_xlnm.Print_Titles" localSheetId="36">'35 - SO805-2'!$22:$24</definedName>
    <definedName name="_xlnm.Print_Area" localSheetId="37">'36 - SO805-3'!$A$1:$M$58</definedName>
    <definedName name="_xlnm.Print_Titles" localSheetId="37">'36 - SO805-3'!$22:$24</definedName>
    <definedName name="_xlnm.Print_Area" localSheetId="38">'37 - SO805-4'!$A$1:$M$52</definedName>
    <definedName name="_xlnm.Print_Titles" localSheetId="38">'37 - SO805-4'!$22:$24</definedName>
    <definedName name="_xlnm.Print_Area" localSheetId="39">'38 - SO805-5'!$A$1:$M$142</definedName>
    <definedName name="_xlnm.Print_Titles" localSheetId="39">'38 - SO805-5'!$22:$24</definedName>
    <definedName name="_xlnm.Print_Area" localSheetId="40">'39 - SO805-6'!$A$1:$M$55</definedName>
    <definedName name="_xlnm.Print_Titles" localSheetId="40">'39 - SO805-6'!$22:$24</definedName>
    <definedName name="_xlnm.Print_Area" localSheetId="41">'40 - SO806'!$A$1:$M$82</definedName>
    <definedName name="_xlnm.Print_Titles" localSheetId="41">'40 - SO806'!$25:$27</definedName>
  </definedNames>
  <calcPr/>
</workbook>
</file>

<file path=xl/calcChain.xml><?xml version="1.0" encoding="utf-8"?>
<calcChain xmlns="http://schemas.openxmlformats.org/spreadsheetml/2006/main">
  <c i="42" l="1" r="R62"/>
  <c r="J62"/>
  <c r="L62"/>
  <c r="R59"/>
  <c r="R65"/>
  <c r="J59"/>
  <c r="H66"/>
  <c r="R53"/>
  <c r="R56"/>
  <c r="Q53"/>
  <c r="Q56"/>
  <c r="J53"/>
  <c r="L56"/>
  <c r="L57"/>
  <c r="R47"/>
  <c r="Q47"/>
  <c r="J47"/>
  <c r="L47"/>
  <c r="R44"/>
  <c r="R50"/>
  <c r="J44"/>
  <c r="H50"/>
  <c r="R38"/>
  <c r="Q38"/>
  <c r="J38"/>
  <c r="L38"/>
  <c r="R35"/>
  <c r="Q35"/>
  <c r="J35"/>
  <c r="L35"/>
  <c r="R32"/>
  <c r="J32"/>
  <c r="Q32"/>
  <c r="R29"/>
  <c r="R41"/>
  <c r="J29"/>
  <c r="H41"/>
  <c r="K23"/>
  <c r="K22"/>
  <c r="K21"/>
  <c r="K20"/>
  <c r="A13"/>
  <c r="S6"/>
  <c r="S5"/>
  <c i="41" r="R35"/>
  <c r="Q35"/>
  <c r="J35"/>
  <c r="L35"/>
  <c r="R32"/>
  <c r="J32"/>
  <c r="Q32"/>
  <c r="R29"/>
  <c r="J29"/>
  <c r="L29"/>
  <c r="R26"/>
  <c r="R38"/>
  <c r="Q26"/>
  <c r="J26"/>
  <c r="H39"/>
  <c r="J10"/>
  <c r="K20"/>
  <c r="A13"/>
  <c r="S6"/>
  <c r="S5"/>
  <c i="40" r="R122"/>
  <c r="Q122"/>
  <c r="J122"/>
  <c r="L122"/>
  <c r="R119"/>
  <c r="J119"/>
  <c r="Q119"/>
  <c r="R116"/>
  <c r="Q116"/>
  <c r="J116"/>
  <c r="L116"/>
  <c r="R113"/>
  <c r="Q113"/>
  <c r="J113"/>
  <c r="L113"/>
  <c r="R110"/>
  <c r="J110"/>
  <c r="Q110"/>
  <c r="R107"/>
  <c r="J107"/>
  <c r="L107"/>
  <c r="R104"/>
  <c r="Q104"/>
  <c r="J104"/>
  <c r="L104"/>
  <c r="R101"/>
  <c r="J101"/>
  <c r="Q101"/>
  <c r="R98"/>
  <c r="J98"/>
  <c r="L98"/>
  <c r="R95"/>
  <c r="J95"/>
  <c r="Q95"/>
  <c r="R92"/>
  <c r="L92"/>
  <c r="J92"/>
  <c r="Q92"/>
  <c r="R89"/>
  <c r="J89"/>
  <c r="Q89"/>
  <c r="R86"/>
  <c r="J86"/>
  <c r="Q86"/>
  <c r="R83"/>
  <c r="J83"/>
  <c r="L83"/>
  <c r="R80"/>
  <c r="J80"/>
  <c r="L80"/>
  <c r="R77"/>
  <c r="J77"/>
  <c r="L77"/>
  <c r="R74"/>
  <c r="J74"/>
  <c r="Q74"/>
  <c r="R71"/>
  <c r="J71"/>
  <c r="L71"/>
  <c r="R68"/>
  <c r="Q68"/>
  <c r="J68"/>
  <c r="L68"/>
  <c r="R65"/>
  <c r="J65"/>
  <c r="L65"/>
  <c r="R62"/>
  <c r="J62"/>
  <c r="Q62"/>
  <c r="R59"/>
  <c r="J59"/>
  <c r="L59"/>
  <c r="R56"/>
  <c r="Q56"/>
  <c r="J56"/>
  <c r="L56"/>
  <c r="R53"/>
  <c r="J53"/>
  <c r="L53"/>
  <c r="R50"/>
  <c r="Q50"/>
  <c r="J50"/>
  <c r="L50"/>
  <c r="R47"/>
  <c r="Q47"/>
  <c r="J47"/>
  <c r="L47"/>
  <c r="R44"/>
  <c r="Q44"/>
  <c r="J44"/>
  <c r="L44"/>
  <c r="R41"/>
  <c r="J41"/>
  <c r="L41"/>
  <c r="R38"/>
  <c r="J38"/>
  <c r="L38"/>
  <c r="R35"/>
  <c r="Q35"/>
  <c r="J35"/>
  <c r="L35"/>
  <c r="R32"/>
  <c r="J32"/>
  <c r="L32"/>
  <c r="R29"/>
  <c r="J29"/>
  <c r="L29"/>
  <c r="R26"/>
  <c r="R125"/>
  <c r="Q26"/>
  <c r="J26"/>
  <c r="H125"/>
  <c r="J11"/>
  <c i="1" r="F58"/>
  <c i="40" r="K20"/>
  <c r="A13"/>
  <c r="S6"/>
  <c r="S5"/>
  <c i="39" r="R32"/>
  <c r="J32"/>
  <c r="Q32"/>
  <c r="R29"/>
  <c r="Q29"/>
  <c r="J29"/>
  <c r="L29"/>
  <c r="R26"/>
  <c r="R35"/>
  <c r="J26"/>
  <c r="L35"/>
  <c r="L20"/>
  <c r="K20"/>
  <c r="A13"/>
  <c r="S6"/>
  <c r="S5"/>
  <c i="38" r="R38"/>
  <c r="J38"/>
  <c r="L38"/>
  <c r="R35"/>
  <c r="Q35"/>
  <c r="J35"/>
  <c r="L35"/>
  <c r="R32"/>
  <c r="Q32"/>
  <c r="J32"/>
  <c r="L32"/>
  <c r="R29"/>
  <c r="J29"/>
  <c r="Q29"/>
  <c r="R26"/>
  <c r="R41"/>
  <c r="Q26"/>
  <c r="J26"/>
  <c r="H41"/>
  <c r="S7"/>
  <c r="K20"/>
  <c r="A13"/>
  <c r="S6"/>
  <c r="S5"/>
  <c i="37" r="R38"/>
  <c r="J38"/>
  <c r="L38"/>
  <c r="R35"/>
  <c r="Q35"/>
  <c r="J35"/>
  <c r="L35"/>
  <c r="R32"/>
  <c r="J32"/>
  <c r="L32"/>
  <c r="R29"/>
  <c r="J29"/>
  <c r="Q29"/>
  <c r="R26"/>
  <c r="R41"/>
  <c r="Q26"/>
  <c r="J26"/>
  <c r="H42"/>
  <c r="J10"/>
  <c r="K20"/>
  <c r="A13"/>
  <c r="S6"/>
  <c r="S5"/>
  <c i="36" r="R56"/>
  <c r="Q56"/>
  <c r="J56"/>
  <c r="L56"/>
  <c r="R53"/>
  <c r="Q53"/>
  <c r="J53"/>
  <c r="L53"/>
  <c r="R50"/>
  <c r="J50"/>
  <c r="Q50"/>
  <c r="R47"/>
  <c r="Q47"/>
  <c r="J47"/>
  <c r="L47"/>
  <c r="R44"/>
  <c r="J44"/>
  <c r="L44"/>
  <c r="R41"/>
  <c r="L41"/>
  <c r="J41"/>
  <c r="Q41"/>
  <c r="R38"/>
  <c r="J38"/>
  <c r="L38"/>
  <c r="R35"/>
  <c r="J35"/>
  <c r="L35"/>
  <c r="R32"/>
  <c r="Q32"/>
  <c r="J32"/>
  <c r="L32"/>
  <c r="R29"/>
  <c r="J29"/>
  <c r="Q29"/>
  <c r="R26"/>
  <c r="R59"/>
  <c r="Q26"/>
  <c r="J26"/>
  <c r="H60"/>
  <c r="J10"/>
  <c r="K20"/>
  <c r="A13"/>
  <c r="S6"/>
  <c r="S5"/>
  <c i="35" r="R66"/>
  <c r="J66"/>
  <c r="L66"/>
  <c r="R63"/>
  <c r="R69"/>
  <c r="J63"/>
  <c r="H69"/>
  <c r="R57"/>
  <c r="R60"/>
  <c r="J57"/>
  <c r="H61"/>
  <c r="R51"/>
  <c r="J51"/>
  <c r="Q51"/>
  <c r="R48"/>
  <c r="R54"/>
  <c r="J48"/>
  <c r="H55"/>
  <c r="R42"/>
  <c r="R45"/>
  <c r="J42"/>
  <c r="L45"/>
  <c r="L46"/>
  <c r="R36"/>
  <c r="J36"/>
  <c r="L36"/>
  <c r="R33"/>
  <c r="Q33"/>
  <c r="J33"/>
  <c r="L33"/>
  <c r="R30"/>
  <c r="R39"/>
  <c r="J30"/>
  <c r="L30"/>
  <c r="K24"/>
  <c r="K23"/>
  <c r="K22"/>
  <c r="K21"/>
  <c r="K20"/>
  <c r="A13"/>
  <c r="S6"/>
  <c r="S5"/>
  <c i="34" r="R53"/>
  <c r="Q53"/>
  <c r="J53"/>
  <c r="L53"/>
  <c r="R50"/>
  <c r="R56"/>
  <c r="J50"/>
  <c r="L56"/>
  <c r="R44"/>
  <c r="R47"/>
  <c r="J44"/>
  <c r="H48"/>
  <c r="R38"/>
  <c r="J38"/>
  <c r="Q38"/>
  <c r="R35"/>
  <c r="R41"/>
  <c r="Q35"/>
  <c r="Q41"/>
  <c r="J35"/>
  <c r="H42"/>
  <c r="R29"/>
  <c r="R32"/>
  <c r="J29"/>
  <c r="L32"/>
  <c r="L33"/>
  <c r="K23"/>
  <c r="K22"/>
  <c r="K21"/>
  <c r="K20"/>
  <c r="A13"/>
  <c r="S6"/>
  <c r="S5"/>
  <c i="33" r="R53"/>
  <c r="J53"/>
  <c r="L53"/>
  <c r="R50"/>
  <c r="Q50"/>
  <c r="J50"/>
  <c r="L50"/>
  <c r="R47"/>
  <c r="Q47"/>
  <c r="J47"/>
  <c r="L47"/>
  <c r="R44"/>
  <c r="Q44"/>
  <c r="J44"/>
  <c r="L44"/>
  <c r="R41"/>
  <c r="J41"/>
  <c r="L41"/>
  <c r="R38"/>
  <c r="Q38"/>
  <c r="J38"/>
  <c r="L38"/>
  <c r="R35"/>
  <c r="Q35"/>
  <c r="J35"/>
  <c r="L35"/>
  <c r="R32"/>
  <c r="Q32"/>
  <c r="J32"/>
  <c r="L32"/>
  <c r="R29"/>
  <c r="Q29"/>
  <c r="J29"/>
  <c r="L29"/>
  <c r="R26"/>
  <c r="R56"/>
  <c r="Q26"/>
  <c r="J26"/>
  <c r="H56"/>
  <c r="J11"/>
  <c i="1" r="F51"/>
  <c i="33" r="K20"/>
  <c r="A13"/>
  <c r="S6"/>
  <c r="S5"/>
  <c i="32" r="R461"/>
  <c r="R464"/>
  <c r="Q461"/>
  <c r="Q464"/>
  <c r="J461"/>
  <c r="H465"/>
  <c r="R455"/>
  <c r="Q455"/>
  <c r="J455"/>
  <c r="L455"/>
  <c r="R452"/>
  <c r="R458"/>
  <c r="J452"/>
  <c r="H459"/>
  <c r="R446"/>
  <c r="J446"/>
  <c r="Q446"/>
  <c r="R443"/>
  <c r="Q443"/>
  <c r="J443"/>
  <c r="L443"/>
  <c r="R440"/>
  <c r="Q440"/>
  <c r="J440"/>
  <c r="L440"/>
  <c r="R437"/>
  <c r="R449"/>
  <c r="J437"/>
  <c r="L449"/>
  <c r="L27"/>
  <c r="R431"/>
  <c r="J431"/>
  <c r="L431"/>
  <c r="R428"/>
  <c r="R434"/>
  <c r="Q428"/>
  <c r="J428"/>
  <c r="H434"/>
  <c r="R422"/>
  <c r="J422"/>
  <c r="Q422"/>
  <c r="R419"/>
  <c r="J419"/>
  <c r="Q419"/>
  <c r="R416"/>
  <c r="J416"/>
  <c r="L416"/>
  <c r="R413"/>
  <c r="R425"/>
  <c r="J413"/>
  <c r="H425"/>
  <c r="R407"/>
  <c r="J407"/>
  <c r="Q407"/>
  <c r="R404"/>
  <c r="J404"/>
  <c r="L404"/>
  <c r="R401"/>
  <c r="J401"/>
  <c r="Q401"/>
  <c r="R398"/>
  <c r="J398"/>
  <c r="L398"/>
  <c r="R395"/>
  <c r="J395"/>
  <c r="Q395"/>
  <c r="R392"/>
  <c r="J392"/>
  <c r="L392"/>
  <c r="R389"/>
  <c r="Q389"/>
  <c r="J389"/>
  <c r="L389"/>
  <c r="R386"/>
  <c r="J386"/>
  <c r="L386"/>
  <c r="R383"/>
  <c r="J383"/>
  <c r="Q383"/>
  <c r="R380"/>
  <c r="J380"/>
  <c r="L380"/>
  <c r="R377"/>
  <c r="J377"/>
  <c r="L377"/>
  <c r="R374"/>
  <c r="Q374"/>
  <c r="J374"/>
  <c r="L374"/>
  <c r="R371"/>
  <c r="J371"/>
  <c r="L371"/>
  <c r="R368"/>
  <c r="J368"/>
  <c r="Q368"/>
  <c r="R365"/>
  <c r="J365"/>
  <c r="L365"/>
  <c r="R362"/>
  <c r="Q362"/>
  <c r="J362"/>
  <c r="L362"/>
  <c r="R359"/>
  <c r="Q359"/>
  <c r="J359"/>
  <c r="L359"/>
  <c r="R356"/>
  <c r="J356"/>
  <c r="L356"/>
  <c r="R353"/>
  <c r="Q353"/>
  <c r="J353"/>
  <c r="L353"/>
  <c r="R350"/>
  <c r="J350"/>
  <c r="Q350"/>
  <c r="R347"/>
  <c r="R410"/>
  <c r="Q347"/>
  <c r="J347"/>
  <c r="H411"/>
  <c r="R341"/>
  <c r="J341"/>
  <c r="Q341"/>
  <c r="R338"/>
  <c r="Q338"/>
  <c r="J338"/>
  <c r="L338"/>
  <c r="R335"/>
  <c r="Q335"/>
  <c r="J335"/>
  <c r="L335"/>
  <c r="R332"/>
  <c r="Q332"/>
  <c r="J332"/>
  <c r="L332"/>
  <c r="R329"/>
  <c r="J329"/>
  <c r="L329"/>
  <c r="R326"/>
  <c r="J326"/>
  <c r="L326"/>
  <c r="R323"/>
  <c r="Q323"/>
  <c r="J323"/>
  <c r="L323"/>
  <c r="R320"/>
  <c r="J320"/>
  <c r="Q320"/>
  <c r="R317"/>
  <c r="J317"/>
  <c r="L317"/>
  <c r="R314"/>
  <c r="J314"/>
  <c r="Q314"/>
  <c r="R311"/>
  <c r="Q311"/>
  <c r="J311"/>
  <c r="L311"/>
  <c r="R308"/>
  <c r="J308"/>
  <c r="L308"/>
  <c r="R305"/>
  <c r="Q305"/>
  <c r="J305"/>
  <c r="L305"/>
  <c r="R302"/>
  <c r="J302"/>
  <c r="Q302"/>
  <c r="R299"/>
  <c r="J299"/>
  <c r="L299"/>
  <c r="R296"/>
  <c r="Q296"/>
  <c r="J296"/>
  <c r="L296"/>
  <c r="R293"/>
  <c r="Q293"/>
  <c r="J293"/>
  <c r="L293"/>
  <c r="R290"/>
  <c r="J290"/>
  <c r="L290"/>
  <c r="R287"/>
  <c r="J287"/>
  <c r="Q287"/>
  <c r="R284"/>
  <c r="Q284"/>
  <c r="J284"/>
  <c r="L284"/>
  <c r="R281"/>
  <c r="Q281"/>
  <c r="J281"/>
  <c r="L281"/>
  <c r="R278"/>
  <c r="J278"/>
  <c r="L278"/>
  <c r="R275"/>
  <c r="J275"/>
  <c r="Q275"/>
  <c r="R272"/>
  <c r="J272"/>
  <c r="Q272"/>
  <c r="R269"/>
  <c r="Q269"/>
  <c r="J269"/>
  <c r="L269"/>
  <c r="R266"/>
  <c r="Q266"/>
  <c r="J266"/>
  <c r="L266"/>
  <c r="R263"/>
  <c r="J263"/>
  <c r="Q263"/>
  <c r="R260"/>
  <c r="Q260"/>
  <c r="J260"/>
  <c r="L260"/>
  <c r="R257"/>
  <c r="J257"/>
  <c r="L257"/>
  <c r="R254"/>
  <c r="Q254"/>
  <c r="J254"/>
  <c r="L254"/>
  <c r="R251"/>
  <c r="Q251"/>
  <c r="J251"/>
  <c r="L251"/>
  <c r="R248"/>
  <c r="Q248"/>
  <c r="J248"/>
  <c r="L248"/>
  <c r="R245"/>
  <c r="Q245"/>
  <c r="J245"/>
  <c r="L245"/>
  <c r="R242"/>
  <c r="Q242"/>
  <c r="J242"/>
  <c r="L242"/>
  <c r="R239"/>
  <c r="J239"/>
  <c r="Q239"/>
  <c r="R236"/>
  <c r="Q236"/>
  <c r="J236"/>
  <c r="L236"/>
  <c r="R233"/>
  <c r="J233"/>
  <c r="Q233"/>
  <c r="R230"/>
  <c r="Q230"/>
  <c r="J230"/>
  <c r="L230"/>
  <c r="R227"/>
  <c r="Q227"/>
  <c r="J227"/>
  <c r="L227"/>
  <c r="R224"/>
  <c r="Q224"/>
  <c r="J224"/>
  <c r="L224"/>
  <c r="R221"/>
  <c r="J221"/>
  <c r="Q221"/>
  <c r="R218"/>
  <c r="Q218"/>
  <c r="J218"/>
  <c r="L218"/>
  <c r="R215"/>
  <c r="J215"/>
  <c r="Q215"/>
  <c r="R212"/>
  <c r="J212"/>
  <c r="Q212"/>
  <c r="R209"/>
  <c r="J209"/>
  <c r="Q209"/>
  <c r="R206"/>
  <c r="J206"/>
  <c r="L206"/>
  <c r="R203"/>
  <c r="J203"/>
  <c r="Q203"/>
  <c r="R200"/>
  <c r="J200"/>
  <c r="L200"/>
  <c r="R197"/>
  <c r="J197"/>
  <c r="L197"/>
  <c r="R194"/>
  <c r="J194"/>
  <c r="Q194"/>
  <c r="R191"/>
  <c r="R344"/>
  <c r="J191"/>
  <c r="L344"/>
  <c r="L345"/>
  <c r="R185"/>
  <c r="J185"/>
  <c r="Q185"/>
  <c r="R182"/>
  <c r="J182"/>
  <c r="Q182"/>
  <c r="R179"/>
  <c r="J179"/>
  <c r="Q179"/>
  <c r="R176"/>
  <c r="Q176"/>
  <c r="J176"/>
  <c r="L176"/>
  <c r="R173"/>
  <c r="J173"/>
  <c r="L173"/>
  <c r="R170"/>
  <c r="J170"/>
  <c r="Q170"/>
  <c r="R167"/>
  <c r="R188"/>
  <c r="Q167"/>
  <c r="J167"/>
  <c r="H189"/>
  <c r="R161"/>
  <c r="Q161"/>
  <c r="J161"/>
  <c r="L161"/>
  <c r="R158"/>
  <c r="Q158"/>
  <c r="J158"/>
  <c r="L158"/>
  <c r="R155"/>
  <c r="J155"/>
  <c r="L155"/>
  <c r="R152"/>
  <c r="Q152"/>
  <c r="J152"/>
  <c r="L152"/>
  <c r="R149"/>
  <c r="J149"/>
  <c r="L149"/>
  <c r="R146"/>
  <c r="J146"/>
  <c r="Q146"/>
  <c r="R143"/>
  <c r="J143"/>
  <c r="L143"/>
  <c r="R140"/>
  <c r="J140"/>
  <c r="Q140"/>
  <c r="R137"/>
  <c r="J137"/>
  <c r="L137"/>
  <c r="R134"/>
  <c r="J134"/>
  <c r="L134"/>
  <c r="R131"/>
  <c r="J131"/>
  <c r="Q131"/>
  <c r="R128"/>
  <c r="Q128"/>
  <c r="J128"/>
  <c r="L128"/>
  <c r="R125"/>
  <c r="J125"/>
  <c r="L125"/>
  <c r="R122"/>
  <c r="J122"/>
  <c r="Q122"/>
  <c r="R119"/>
  <c r="J119"/>
  <c r="L119"/>
  <c r="R116"/>
  <c r="J116"/>
  <c r="L116"/>
  <c r="R113"/>
  <c r="J113"/>
  <c r="Q113"/>
  <c r="R110"/>
  <c r="J110"/>
  <c r="L110"/>
  <c r="R107"/>
  <c r="J107"/>
  <c r="Q107"/>
  <c r="R104"/>
  <c r="J104"/>
  <c r="L104"/>
  <c r="R101"/>
  <c r="J101"/>
  <c r="Q101"/>
  <c r="R98"/>
  <c r="J98"/>
  <c r="Q98"/>
  <c r="R95"/>
  <c r="Q95"/>
  <c r="J95"/>
  <c r="L95"/>
  <c r="R92"/>
  <c r="J92"/>
  <c r="Q92"/>
  <c r="R89"/>
  <c r="J89"/>
  <c r="Q89"/>
  <c r="R86"/>
  <c r="J86"/>
  <c r="L86"/>
  <c r="R83"/>
  <c r="J83"/>
  <c r="Q83"/>
  <c r="R80"/>
  <c r="J80"/>
  <c r="L80"/>
  <c r="R77"/>
  <c r="J77"/>
  <c r="Q77"/>
  <c r="R74"/>
  <c r="J74"/>
  <c r="L74"/>
  <c r="R71"/>
  <c r="J71"/>
  <c r="L71"/>
  <c r="R68"/>
  <c r="J68"/>
  <c r="Q68"/>
  <c r="R65"/>
  <c r="R164"/>
  <c r="J65"/>
  <c r="H165"/>
  <c r="R59"/>
  <c r="J59"/>
  <c r="Q59"/>
  <c r="R56"/>
  <c r="J56"/>
  <c r="L56"/>
  <c r="R53"/>
  <c r="J53"/>
  <c r="Q53"/>
  <c r="R50"/>
  <c r="J50"/>
  <c r="L50"/>
  <c r="R47"/>
  <c r="J47"/>
  <c r="L47"/>
  <c r="R44"/>
  <c r="J44"/>
  <c r="Q44"/>
  <c r="R41"/>
  <c r="J41"/>
  <c r="L41"/>
  <c r="R38"/>
  <c r="J38"/>
  <c r="L38"/>
  <c r="R35"/>
  <c r="R62"/>
  <c r="J35"/>
  <c r="H63"/>
  <c r="K29"/>
  <c r="K28"/>
  <c r="K27"/>
  <c r="K26"/>
  <c r="K25"/>
  <c r="K24"/>
  <c r="K23"/>
  <c r="K22"/>
  <c r="K21"/>
  <c r="K20"/>
  <c r="A13"/>
  <c r="S6"/>
  <c r="S5"/>
  <c i="31" r="R419"/>
  <c r="R422"/>
  <c r="Q419"/>
  <c r="Q422"/>
  <c r="J419"/>
  <c r="H423"/>
  <c r="R413"/>
  <c r="J413"/>
  <c r="Q413"/>
  <c r="R410"/>
  <c r="R416"/>
  <c r="J410"/>
  <c r="H417"/>
  <c r="R404"/>
  <c r="J404"/>
  <c r="Q404"/>
  <c r="R401"/>
  <c r="J401"/>
  <c r="Q401"/>
  <c r="R398"/>
  <c r="Q398"/>
  <c r="J398"/>
  <c r="L398"/>
  <c r="R395"/>
  <c r="J395"/>
  <c r="Q395"/>
  <c r="R392"/>
  <c r="J392"/>
  <c r="L392"/>
  <c r="R389"/>
  <c r="R407"/>
  <c r="J389"/>
  <c r="L389"/>
  <c r="R383"/>
  <c r="J383"/>
  <c r="Q383"/>
  <c r="R380"/>
  <c r="R386"/>
  <c r="J380"/>
  <c r="L380"/>
  <c r="R374"/>
  <c r="Q374"/>
  <c r="J374"/>
  <c r="L374"/>
  <c r="R371"/>
  <c r="J371"/>
  <c r="Q371"/>
  <c r="R368"/>
  <c r="J368"/>
  <c r="L368"/>
  <c r="R365"/>
  <c r="R377"/>
  <c r="J365"/>
  <c r="H378"/>
  <c r="R359"/>
  <c r="J359"/>
  <c r="L359"/>
  <c r="R356"/>
  <c r="R362"/>
  <c r="J356"/>
  <c r="H363"/>
  <c r="R350"/>
  <c r="J350"/>
  <c r="L350"/>
  <c r="R347"/>
  <c r="J347"/>
  <c r="Q347"/>
  <c r="R344"/>
  <c r="J344"/>
  <c r="Q344"/>
  <c r="R341"/>
  <c r="J341"/>
  <c r="L341"/>
  <c r="R338"/>
  <c r="J338"/>
  <c r="Q338"/>
  <c r="R335"/>
  <c r="J335"/>
  <c r="Q335"/>
  <c r="R332"/>
  <c r="J332"/>
  <c r="Q332"/>
  <c r="R329"/>
  <c r="Q329"/>
  <c r="J329"/>
  <c r="L329"/>
  <c r="R326"/>
  <c r="Q326"/>
  <c r="J326"/>
  <c r="L326"/>
  <c r="R323"/>
  <c r="Q323"/>
  <c r="J323"/>
  <c r="L323"/>
  <c r="R320"/>
  <c r="J320"/>
  <c r="L320"/>
  <c r="R317"/>
  <c r="Q317"/>
  <c r="J317"/>
  <c r="L317"/>
  <c r="R314"/>
  <c r="Q314"/>
  <c r="J314"/>
  <c r="L314"/>
  <c r="R311"/>
  <c r="Q311"/>
  <c r="J311"/>
  <c r="L311"/>
  <c r="R308"/>
  <c r="Q308"/>
  <c r="J308"/>
  <c r="L308"/>
  <c r="R305"/>
  <c r="Q305"/>
  <c r="J305"/>
  <c r="L305"/>
  <c r="R302"/>
  <c r="J302"/>
  <c r="Q302"/>
  <c r="R299"/>
  <c r="Q299"/>
  <c r="J299"/>
  <c r="L299"/>
  <c r="R296"/>
  <c r="J296"/>
  <c r="Q296"/>
  <c r="R293"/>
  <c r="J293"/>
  <c r="Q293"/>
  <c r="R290"/>
  <c r="J290"/>
  <c r="L290"/>
  <c r="R287"/>
  <c r="Q287"/>
  <c r="J287"/>
  <c r="L287"/>
  <c r="R284"/>
  <c r="Q284"/>
  <c r="J284"/>
  <c r="L284"/>
  <c r="R281"/>
  <c r="Q281"/>
  <c r="J281"/>
  <c r="L281"/>
  <c r="R278"/>
  <c r="J278"/>
  <c r="Q278"/>
  <c r="R275"/>
  <c r="Q275"/>
  <c r="J275"/>
  <c r="L275"/>
  <c r="R272"/>
  <c r="Q272"/>
  <c r="J272"/>
  <c r="L272"/>
  <c r="R269"/>
  <c r="J269"/>
  <c r="Q269"/>
  <c r="R266"/>
  <c r="Q266"/>
  <c r="J266"/>
  <c r="L266"/>
  <c r="R263"/>
  <c r="J263"/>
  <c r="L263"/>
  <c r="R260"/>
  <c r="Q260"/>
  <c r="J260"/>
  <c r="L260"/>
  <c r="R257"/>
  <c r="J257"/>
  <c r="Q257"/>
  <c r="R254"/>
  <c r="Q254"/>
  <c r="J254"/>
  <c r="L254"/>
  <c r="R251"/>
  <c r="J251"/>
  <c r="L251"/>
  <c r="R248"/>
  <c r="J248"/>
  <c r="L248"/>
  <c r="R245"/>
  <c r="Q245"/>
  <c r="J245"/>
  <c r="L245"/>
  <c r="R242"/>
  <c r="Q242"/>
  <c r="J242"/>
  <c r="L242"/>
  <c r="R239"/>
  <c r="Q239"/>
  <c r="J239"/>
  <c r="L239"/>
  <c r="R236"/>
  <c r="J236"/>
  <c r="L236"/>
  <c r="R233"/>
  <c r="J233"/>
  <c r="Q233"/>
  <c r="R230"/>
  <c r="Q230"/>
  <c r="J230"/>
  <c r="L230"/>
  <c r="R227"/>
  <c r="J227"/>
  <c r="L227"/>
  <c r="R224"/>
  <c r="Q224"/>
  <c r="J224"/>
  <c r="L224"/>
  <c r="R221"/>
  <c r="Q221"/>
  <c r="J221"/>
  <c r="L221"/>
  <c r="R218"/>
  <c r="J218"/>
  <c r="L218"/>
  <c r="R215"/>
  <c r="J215"/>
  <c r="Q215"/>
  <c r="R212"/>
  <c r="J212"/>
  <c r="L212"/>
  <c r="R209"/>
  <c r="Q209"/>
  <c r="J209"/>
  <c r="L209"/>
  <c r="R206"/>
  <c r="R353"/>
  <c r="J206"/>
  <c r="H354"/>
  <c r="R200"/>
  <c r="J200"/>
  <c r="L200"/>
  <c r="R197"/>
  <c r="J197"/>
  <c r="Q197"/>
  <c r="R194"/>
  <c r="J194"/>
  <c r="L194"/>
  <c r="R191"/>
  <c r="J191"/>
  <c r="Q191"/>
  <c r="R188"/>
  <c r="J188"/>
  <c r="L188"/>
  <c r="R185"/>
  <c r="J185"/>
  <c r="L185"/>
  <c r="R182"/>
  <c r="R203"/>
  <c r="J182"/>
  <c r="L203"/>
  <c r="L22"/>
  <c r="R176"/>
  <c r="J176"/>
  <c r="L176"/>
  <c r="R173"/>
  <c r="Q173"/>
  <c r="J173"/>
  <c r="L173"/>
  <c r="R170"/>
  <c r="J170"/>
  <c r="Q170"/>
  <c r="R167"/>
  <c r="Q167"/>
  <c r="J167"/>
  <c r="L167"/>
  <c r="R164"/>
  <c r="J164"/>
  <c r="L164"/>
  <c r="R161"/>
  <c r="J161"/>
  <c r="Q161"/>
  <c r="R158"/>
  <c r="J158"/>
  <c r="L158"/>
  <c r="R155"/>
  <c r="J155"/>
  <c r="Q155"/>
  <c r="R152"/>
  <c r="J152"/>
  <c r="L152"/>
  <c r="R149"/>
  <c r="J149"/>
  <c r="Q149"/>
  <c r="R146"/>
  <c r="J146"/>
  <c r="L146"/>
  <c r="R143"/>
  <c r="J143"/>
  <c r="Q143"/>
  <c r="R140"/>
  <c r="J140"/>
  <c r="L140"/>
  <c r="R137"/>
  <c r="J137"/>
  <c r="Q137"/>
  <c r="R134"/>
  <c r="J134"/>
  <c r="L134"/>
  <c r="R131"/>
  <c r="J131"/>
  <c r="Q131"/>
  <c r="R128"/>
  <c r="J128"/>
  <c r="L128"/>
  <c r="R125"/>
  <c r="J125"/>
  <c r="Q125"/>
  <c r="R122"/>
  <c r="J122"/>
  <c r="L122"/>
  <c r="R119"/>
  <c r="Q119"/>
  <c r="J119"/>
  <c r="L119"/>
  <c r="R116"/>
  <c r="J116"/>
  <c r="Q116"/>
  <c r="R113"/>
  <c r="J113"/>
  <c r="L113"/>
  <c r="R110"/>
  <c r="J110"/>
  <c r="Q110"/>
  <c r="R107"/>
  <c r="J107"/>
  <c r="Q107"/>
  <c r="R104"/>
  <c r="J104"/>
  <c r="L104"/>
  <c r="R101"/>
  <c r="Q101"/>
  <c r="J101"/>
  <c r="L101"/>
  <c r="R98"/>
  <c r="J98"/>
  <c r="Q98"/>
  <c r="R95"/>
  <c r="J95"/>
  <c r="L95"/>
  <c r="R92"/>
  <c r="J92"/>
  <c r="Q92"/>
  <c r="R89"/>
  <c r="J89"/>
  <c r="L89"/>
  <c r="R86"/>
  <c r="Q86"/>
  <c r="J86"/>
  <c r="L86"/>
  <c r="R83"/>
  <c r="J83"/>
  <c r="Q83"/>
  <c r="R80"/>
  <c r="R179"/>
  <c r="J80"/>
  <c r="H180"/>
  <c r="R74"/>
  <c r="J74"/>
  <c r="Q74"/>
  <c r="R71"/>
  <c r="J71"/>
  <c r="L71"/>
  <c r="R68"/>
  <c r="J68"/>
  <c r="Q68"/>
  <c r="R65"/>
  <c r="J65"/>
  <c r="L65"/>
  <c r="R62"/>
  <c r="J62"/>
  <c r="Q62"/>
  <c r="R59"/>
  <c r="J59"/>
  <c r="L59"/>
  <c r="R56"/>
  <c r="J56"/>
  <c r="L56"/>
  <c r="R53"/>
  <c r="J53"/>
  <c r="L53"/>
  <c r="R50"/>
  <c r="J50"/>
  <c r="Q50"/>
  <c r="R47"/>
  <c r="Q47"/>
  <c r="J47"/>
  <c r="L47"/>
  <c r="R44"/>
  <c r="Q44"/>
  <c r="J44"/>
  <c r="L44"/>
  <c r="R41"/>
  <c r="J41"/>
  <c r="L41"/>
  <c r="R38"/>
  <c r="Q38"/>
  <c r="J38"/>
  <c r="L38"/>
  <c r="R35"/>
  <c r="R77"/>
  <c r="J35"/>
  <c r="H77"/>
  <c r="K29"/>
  <c r="K28"/>
  <c r="K27"/>
  <c r="K26"/>
  <c r="K25"/>
  <c r="K24"/>
  <c r="K23"/>
  <c r="K22"/>
  <c r="K21"/>
  <c r="K20"/>
  <c r="A13"/>
  <c r="S6"/>
  <c r="S5"/>
  <c i="30" r="R26"/>
  <c r="R29"/>
  <c r="J26"/>
  <c r="H30"/>
  <c r="J10"/>
  <c r="K20"/>
  <c r="A13"/>
  <c r="S6"/>
  <c r="S5"/>
  <c i="29" r="R26"/>
  <c r="R29"/>
  <c r="J26"/>
  <c r="Q26"/>
  <c r="Q29"/>
  <c r="K20"/>
  <c r="A13"/>
  <c r="S6"/>
  <c r="S5"/>
  <c i="28" r="R26"/>
  <c r="R29"/>
  <c r="J26"/>
  <c r="L29"/>
  <c r="L30"/>
  <c r="K20"/>
  <c r="A13"/>
  <c r="S6"/>
  <c r="S5"/>
  <c i="27" r="R120"/>
  <c r="R123"/>
  <c r="J120"/>
  <c r="L120"/>
  <c r="R114"/>
  <c r="Q114"/>
  <c r="J114"/>
  <c r="L114"/>
  <c r="R111"/>
  <c r="J111"/>
  <c r="L111"/>
  <c r="R108"/>
  <c r="Q108"/>
  <c r="J108"/>
  <c r="L108"/>
  <c r="R105"/>
  <c r="Q105"/>
  <c r="J105"/>
  <c r="L105"/>
  <c r="R102"/>
  <c r="Q102"/>
  <c r="J102"/>
  <c r="L102"/>
  <c r="R99"/>
  <c r="Q99"/>
  <c r="J99"/>
  <c r="L99"/>
  <c r="R96"/>
  <c r="Q96"/>
  <c r="J96"/>
  <c r="L96"/>
  <c r="R93"/>
  <c r="Q93"/>
  <c r="J93"/>
  <c r="L93"/>
  <c r="R90"/>
  <c r="R117"/>
  <c r="J90"/>
  <c r="H118"/>
  <c r="R84"/>
  <c r="Q84"/>
  <c r="J84"/>
  <c r="L84"/>
  <c r="R81"/>
  <c r="Q81"/>
  <c r="J81"/>
  <c r="L81"/>
  <c r="R78"/>
  <c r="R87"/>
  <c r="Q78"/>
  <c r="Q87"/>
  <c r="J78"/>
  <c r="H88"/>
  <c r="R72"/>
  <c r="Q72"/>
  <c r="J72"/>
  <c r="L72"/>
  <c r="R69"/>
  <c r="Q69"/>
  <c r="J69"/>
  <c r="L69"/>
  <c r="R66"/>
  <c r="Q66"/>
  <c r="J66"/>
  <c r="L66"/>
  <c r="R63"/>
  <c r="J63"/>
  <c r="L63"/>
  <c r="R60"/>
  <c r="J60"/>
  <c r="L60"/>
  <c r="R57"/>
  <c r="J57"/>
  <c r="Q57"/>
  <c r="R54"/>
  <c r="R75"/>
  <c r="Q54"/>
  <c r="J54"/>
  <c r="L54"/>
  <c r="R48"/>
  <c r="Q48"/>
  <c r="J48"/>
  <c r="L48"/>
  <c r="R45"/>
  <c r="Q45"/>
  <c r="J45"/>
  <c r="L45"/>
  <c r="R42"/>
  <c r="Q42"/>
  <c r="J42"/>
  <c r="L42"/>
  <c r="R39"/>
  <c r="Q39"/>
  <c r="J39"/>
  <c r="L39"/>
  <c r="R36"/>
  <c r="Q36"/>
  <c r="J36"/>
  <c r="L36"/>
  <c r="R33"/>
  <c r="Q33"/>
  <c r="J33"/>
  <c r="L33"/>
  <c r="R30"/>
  <c r="R51"/>
  <c r="J30"/>
  <c r="L30"/>
  <c r="K24"/>
  <c r="K23"/>
  <c r="K22"/>
  <c r="K21"/>
  <c r="K20"/>
  <c r="A13"/>
  <c r="S6"/>
  <c r="S5"/>
  <c i="26" r="R89"/>
  <c r="L89"/>
  <c r="J89"/>
  <c r="Q89"/>
  <c r="R86"/>
  <c r="J86"/>
  <c r="Q86"/>
  <c r="R83"/>
  <c r="Q83"/>
  <c r="J83"/>
  <c r="L83"/>
  <c r="R80"/>
  <c r="R92"/>
  <c r="J80"/>
  <c r="H93"/>
  <c r="R74"/>
  <c r="R77"/>
  <c r="J74"/>
  <c r="L77"/>
  <c r="L22"/>
  <c r="R68"/>
  <c r="J68"/>
  <c r="L68"/>
  <c r="R65"/>
  <c r="J65"/>
  <c r="L65"/>
  <c r="R62"/>
  <c r="Q62"/>
  <c r="J62"/>
  <c r="L62"/>
  <c r="R59"/>
  <c r="Q59"/>
  <c r="J59"/>
  <c r="L59"/>
  <c r="R56"/>
  <c r="Q56"/>
  <c r="J56"/>
  <c r="L56"/>
  <c r="R53"/>
  <c r="R71"/>
  <c r="J53"/>
  <c r="L71"/>
  <c r="L72"/>
  <c r="R47"/>
  <c r="J47"/>
  <c r="Q47"/>
  <c r="R44"/>
  <c r="Q44"/>
  <c r="J44"/>
  <c r="L44"/>
  <c r="R41"/>
  <c r="Q41"/>
  <c r="J41"/>
  <c r="L41"/>
  <c r="R38"/>
  <c r="Q38"/>
  <c r="J38"/>
  <c r="L38"/>
  <c r="R35"/>
  <c r="J35"/>
  <c r="L35"/>
  <c r="R32"/>
  <c r="J32"/>
  <c r="Q32"/>
  <c r="R29"/>
  <c r="R50"/>
  <c r="J29"/>
  <c r="L29"/>
  <c r="K23"/>
  <c r="K22"/>
  <c r="K21"/>
  <c r="K20"/>
  <c r="A13"/>
  <c r="S6"/>
  <c r="S5"/>
  <c i="25" r="R92"/>
  <c r="J92"/>
  <c r="L92"/>
  <c r="R89"/>
  <c r="Q89"/>
  <c r="J89"/>
  <c r="L89"/>
  <c r="R86"/>
  <c r="Q86"/>
  <c r="J86"/>
  <c r="L86"/>
  <c r="R83"/>
  <c r="R95"/>
  <c r="Q83"/>
  <c r="J83"/>
  <c r="H96"/>
  <c r="R77"/>
  <c r="R80"/>
  <c r="J77"/>
  <c r="H81"/>
  <c r="R71"/>
  <c r="Q71"/>
  <c r="J71"/>
  <c r="L71"/>
  <c r="R68"/>
  <c r="Q68"/>
  <c r="J68"/>
  <c r="L68"/>
  <c r="R65"/>
  <c r="Q65"/>
  <c r="J65"/>
  <c r="L65"/>
  <c r="R62"/>
  <c r="J62"/>
  <c r="Q62"/>
  <c r="R59"/>
  <c r="Q59"/>
  <c r="J59"/>
  <c r="L59"/>
  <c r="R56"/>
  <c r="Q56"/>
  <c r="J56"/>
  <c r="L56"/>
  <c r="R53"/>
  <c r="R74"/>
  <c r="J53"/>
  <c r="H75"/>
  <c r="R47"/>
  <c r="Q47"/>
  <c r="J47"/>
  <c r="L47"/>
  <c r="R44"/>
  <c r="J44"/>
  <c r="Q44"/>
  <c r="R41"/>
  <c r="J41"/>
  <c r="Q41"/>
  <c r="R38"/>
  <c r="J38"/>
  <c r="Q38"/>
  <c r="R35"/>
  <c r="J35"/>
  <c r="Q35"/>
  <c r="R32"/>
  <c r="J32"/>
  <c r="Q32"/>
  <c r="R29"/>
  <c r="R50"/>
  <c r="J29"/>
  <c r="H51"/>
  <c r="J10"/>
  <c r="K23"/>
  <c r="K22"/>
  <c r="K21"/>
  <c r="K20"/>
  <c r="A13"/>
  <c r="S6"/>
  <c r="S5"/>
  <c i="24" r="R98"/>
  <c r="Q98"/>
  <c r="J98"/>
  <c r="L98"/>
  <c r="R95"/>
  <c r="J95"/>
  <c r="Q95"/>
  <c r="R92"/>
  <c r="Q92"/>
  <c r="J92"/>
  <c r="L92"/>
  <c r="R89"/>
  <c r="Q89"/>
  <c r="J89"/>
  <c r="L89"/>
  <c r="R86"/>
  <c r="Q86"/>
  <c r="J86"/>
  <c r="L86"/>
  <c r="R83"/>
  <c r="R101"/>
  <c r="J83"/>
  <c r="L101"/>
  <c r="R77"/>
  <c r="R80"/>
  <c r="J77"/>
  <c r="H81"/>
  <c r="R71"/>
  <c r="J71"/>
  <c r="Q71"/>
  <c r="R68"/>
  <c r="J68"/>
  <c r="L68"/>
  <c r="R65"/>
  <c r="J65"/>
  <c r="L65"/>
  <c r="R62"/>
  <c r="Q62"/>
  <c r="J62"/>
  <c r="L62"/>
  <c r="R59"/>
  <c r="Q59"/>
  <c r="J59"/>
  <c r="L59"/>
  <c r="R56"/>
  <c r="J56"/>
  <c r="Q56"/>
  <c r="R53"/>
  <c r="R74"/>
  <c r="J53"/>
  <c r="L53"/>
  <c r="R47"/>
  <c r="Q47"/>
  <c r="J47"/>
  <c r="L47"/>
  <c r="R44"/>
  <c r="Q44"/>
  <c r="J44"/>
  <c r="L44"/>
  <c r="R41"/>
  <c r="Q41"/>
  <c r="J41"/>
  <c r="L41"/>
  <c r="R38"/>
  <c r="J38"/>
  <c r="Q38"/>
  <c r="R35"/>
  <c r="Q35"/>
  <c r="J35"/>
  <c r="L35"/>
  <c r="R32"/>
  <c r="J32"/>
  <c r="L32"/>
  <c r="R29"/>
  <c r="R50"/>
  <c r="Q29"/>
  <c r="J29"/>
  <c r="H51"/>
  <c r="K23"/>
  <c r="K22"/>
  <c r="K21"/>
  <c r="K20"/>
  <c r="A13"/>
  <c r="S6"/>
  <c r="S5"/>
  <c i="23" r="R113"/>
  <c r="Q113"/>
  <c r="J113"/>
  <c r="L113"/>
  <c r="R110"/>
  <c r="Q110"/>
  <c r="J110"/>
  <c r="L110"/>
  <c r="R107"/>
  <c r="R116"/>
  <c r="Q107"/>
  <c r="Q116"/>
  <c r="J107"/>
  <c r="H117"/>
  <c r="R101"/>
  <c r="J101"/>
  <c r="Q101"/>
  <c r="R98"/>
  <c r="R104"/>
  <c r="Q98"/>
  <c r="Q104"/>
  <c r="J98"/>
  <c r="H104"/>
  <c r="R92"/>
  <c r="R95"/>
  <c r="J92"/>
  <c r="H96"/>
  <c r="R86"/>
  <c r="J86"/>
  <c r="L86"/>
  <c r="R83"/>
  <c r="R89"/>
  <c r="J83"/>
  <c r="L89"/>
  <c r="L90"/>
  <c r="R77"/>
  <c r="J77"/>
  <c r="L77"/>
  <c r="R74"/>
  <c r="R80"/>
  <c r="J74"/>
  <c r="L80"/>
  <c r="L81"/>
  <c r="R68"/>
  <c r="J68"/>
  <c r="Q68"/>
  <c r="R65"/>
  <c r="Q65"/>
  <c r="J65"/>
  <c r="L65"/>
  <c r="R62"/>
  <c r="Q62"/>
  <c r="J62"/>
  <c r="L62"/>
  <c r="R59"/>
  <c r="R71"/>
  <c r="Q59"/>
  <c r="Q71"/>
  <c r="J59"/>
  <c r="H72"/>
  <c r="R53"/>
  <c r="J53"/>
  <c r="L53"/>
  <c r="R50"/>
  <c r="Q50"/>
  <c r="J50"/>
  <c r="L50"/>
  <c r="R47"/>
  <c r="J47"/>
  <c r="Q47"/>
  <c r="R44"/>
  <c r="Q44"/>
  <c r="J44"/>
  <c r="L44"/>
  <c r="R41"/>
  <c r="Q41"/>
  <c r="J41"/>
  <c r="L41"/>
  <c r="R38"/>
  <c r="Q38"/>
  <c r="J38"/>
  <c r="L38"/>
  <c r="R35"/>
  <c r="J35"/>
  <c r="Q35"/>
  <c r="R32"/>
  <c r="R56"/>
  <c r="J32"/>
  <c r="H56"/>
  <c r="K26"/>
  <c r="K25"/>
  <c r="K24"/>
  <c r="K23"/>
  <c r="K22"/>
  <c r="K21"/>
  <c r="K20"/>
  <c r="A13"/>
  <c r="S6"/>
  <c r="S5"/>
  <c i="22" r="R337"/>
  <c r="J337"/>
  <c r="Q337"/>
  <c r="R334"/>
  <c r="Q334"/>
  <c r="J334"/>
  <c r="L334"/>
  <c r="R331"/>
  <c r="Q331"/>
  <c r="J331"/>
  <c r="L331"/>
  <c r="R328"/>
  <c r="Q328"/>
  <c r="J328"/>
  <c r="L328"/>
  <c r="R325"/>
  <c r="J325"/>
  <c r="L325"/>
  <c r="R322"/>
  <c r="J322"/>
  <c r="Q322"/>
  <c r="R319"/>
  <c r="Q319"/>
  <c r="J319"/>
  <c r="L319"/>
  <c r="R316"/>
  <c r="Q316"/>
  <c r="J316"/>
  <c r="L316"/>
  <c r="R313"/>
  <c r="J313"/>
  <c r="Q313"/>
  <c r="R310"/>
  <c r="J310"/>
  <c r="L310"/>
  <c r="R307"/>
  <c r="Q307"/>
  <c r="J307"/>
  <c r="L307"/>
  <c r="R304"/>
  <c r="J304"/>
  <c r="L304"/>
  <c r="R301"/>
  <c r="J301"/>
  <c r="L301"/>
  <c r="R298"/>
  <c r="Q298"/>
  <c r="J298"/>
  <c r="L298"/>
  <c r="R295"/>
  <c r="J295"/>
  <c r="L295"/>
  <c r="R292"/>
  <c r="J292"/>
  <c r="Q292"/>
  <c r="R289"/>
  <c r="Q289"/>
  <c r="J289"/>
  <c r="L289"/>
  <c r="R286"/>
  <c r="Q286"/>
  <c r="J286"/>
  <c r="L286"/>
  <c r="R283"/>
  <c r="Q283"/>
  <c r="J283"/>
  <c r="L283"/>
  <c r="R280"/>
  <c r="R340"/>
  <c r="Q280"/>
  <c r="J280"/>
  <c r="H341"/>
  <c r="R274"/>
  <c r="J274"/>
  <c r="L274"/>
  <c r="R271"/>
  <c r="Q271"/>
  <c r="J271"/>
  <c r="L271"/>
  <c r="R268"/>
  <c r="J268"/>
  <c r="Q268"/>
  <c r="R265"/>
  <c r="R277"/>
  <c r="J265"/>
  <c r="H277"/>
  <c r="R259"/>
  <c r="Q259"/>
  <c r="J259"/>
  <c r="L259"/>
  <c r="R256"/>
  <c r="Q256"/>
  <c r="J256"/>
  <c r="L256"/>
  <c r="R253"/>
  <c r="J253"/>
  <c r="Q253"/>
  <c r="R250"/>
  <c r="Q250"/>
  <c r="J250"/>
  <c r="L250"/>
  <c r="R247"/>
  <c r="R262"/>
  <c r="J247"/>
  <c r="L247"/>
  <c r="R241"/>
  <c r="J241"/>
  <c r="Q241"/>
  <c r="R238"/>
  <c r="Q238"/>
  <c r="J238"/>
  <c r="L238"/>
  <c r="R235"/>
  <c r="J235"/>
  <c r="L235"/>
  <c r="R232"/>
  <c r="Q232"/>
  <c r="J232"/>
  <c r="L232"/>
  <c r="R229"/>
  <c r="J229"/>
  <c r="Q229"/>
  <c r="R226"/>
  <c r="Q226"/>
  <c r="J226"/>
  <c r="L226"/>
  <c r="R223"/>
  <c r="J223"/>
  <c r="L223"/>
  <c r="R220"/>
  <c r="J220"/>
  <c r="L220"/>
  <c r="R217"/>
  <c r="Q217"/>
  <c r="J217"/>
  <c r="L217"/>
  <c r="R214"/>
  <c r="R244"/>
  <c r="J214"/>
  <c r="H245"/>
  <c r="R208"/>
  <c r="Q208"/>
  <c r="J208"/>
  <c r="L208"/>
  <c r="R205"/>
  <c r="Q205"/>
  <c r="J205"/>
  <c r="L205"/>
  <c r="R202"/>
  <c r="J202"/>
  <c r="L202"/>
  <c r="R199"/>
  <c r="Q199"/>
  <c r="J199"/>
  <c r="L199"/>
  <c r="R196"/>
  <c r="J196"/>
  <c r="Q196"/>
  <c r="R193"/>
  <c r="Q193"/>
  <c r="J193"/>
  <c r="L193"/>
  <c r="R190"/>
  <c r="Q190"/>
  <c r="J190"/>
  <c r="L190"/>
  <c r="R187"/>
  <c r="Q187"/>
  <c r="J187"/>
  <c r="L187"/>
  <c r="R184"/>
  <c r="Q184"/>
  <c r="J184"/>
  <c r="L184"/>
  <c r="R181"/>
  <c r="Q181"/>
  <c r="J181"/>
  <c r="L181"/>
  <c r="R178"/>
  <c r="J178"/>
  <c r="Q178"/>
  <c r="R175"/>
  <c r="J175"/>
  <c r="Q175"/>
  <c r="R172"/>
  <c r="J172"/>
  <c r="Q172"/>
  <c r="R169"/>
  <c r="R211"/>
  <c r="Q169"/>
  <c r="J169"/>
  <c r="L211"/>
  <c r="L24"/>
  <c r="R163"/>
  <c r="J163"/>
  <c r="Q163"/>
  <c r="R160"/>
  <c r="J160"/>
  <c r="L160"/>
  <c r="R157"/>
  <c r="Q157"/>
  <c r="J157"/>
  <c r="L157"/>
  <c r="R154"/>
  <c r="J154"/>
  <c r="Q154"/>
  <c r="R151"/>
  <c r="Q151"/>
  <c r="J151"/>
  <c r="L151"/>
  <c r="R148"/>
  <c r="R166"/>
  <c r="J148"/>
  <c r="L166"/>
  <c r="L23"/>
  <c r="R142"/>
  <c r="J142"/>
  <c r="L142"/>
  <c r="R139"/>
  <c r="Q139"/>
  <c r="J139"/>
  <c r="L139"/>
  <c r="R136"/>
  <c r="J136"/>
  <c r="Q136"/>
  <c r="R133"/>
  <c r="Q133"/>
  <c r="J133"/>
  <c r="L133"/>
  <c r="R130"/>
  <c r="Q130"/>
  <c r="J130"/>
  <c r="L130"/>
  <c r="R127"/>
  <c r="Q127"/>
  <c r="J127"/>
  <c r="L127"/>
  <c r="R124"/>
  <c r="Q124"/>
  <c r="J124"/>
  <c r="L124"/>
  <c r="R121"/>
  <c r="J121"/>
  <c r="L121"/>
  <c r="R118"/>
  <c r="Q118"/>
  <c r="J118"/>
  <c r="L118"/>
  <c r="R115"/>
  <c r="Q115"/>
  <c r="J115"/>
  <c r="L115"/>
  <c r="R112"/>
  <c r="R145"/>
  <c r="Q112"/>
  <c r="J112"/>
  <c r="H145"/>
  <c r="R106"/>
  <c r="J106"/>
  <c r="Q106"/>
  <c r="R103"/>
  <c r="J103"/>
  <c r="Q103"/>
  <c r="R100"/>
  <c r="Q100"/>
  <c r="J100"/>
  <c r="L100"/>
  <c r="R97"/>
  <c r="J97"/>
  <c r="Q97"/>
  <c r="R94"/>
  <c r="J94"/>
  <c r="Q94"/>
  <c r="R91"/>
  <c r="J91"/>
  <c r="L91"/>
  <c r="R88"/>
  <c r="Q88"/>
  <c r="J88"/>
  <c r="L88"/>
  <c r="R85"/>
  <c r="Q85"/>
  <c r="J85"/>
  <c r="L85"/>
  <c r="R82"/>
  <c r="Q82"/>
  <c r="J82"/>
  <c r="L82"/>
  <c r="R79"/>
  <c r="Q79"/>
  <c r="J79"/>
  <c r="L79"/>
  <c r="R76"/>
  <c r="Q76"/>
  <c r="J76"/>
  <c r="L76"/>
  <c r="R73"/>
  <c r="Q73"/>
  <c r="J73"/>
  <c r="L73"/>
  <c r="R70"/>
  <c r="J70"/>
  <c r="L70"/>
  <c r="R67"/>
  <c r="J67"/>
  <c r="L67"/>
  <c r="R64"/>
  <c r="R109"/>
  <c r="Q64"/>
  <c r="J64"/>
  <c r="H109"/>
  <c r="R58"/>
  <c r="Q58"/>
  <c r="J58"/>
  <c r="L58"/>
  <c r="R55"/>
  <c r="J55"/>
  <c r="L55"/>
  <c r="R52"/>
  <c r="J52"/>
  <c r="L52"/>
  <c r="R49"/>
  <c r="Q49"/>
  <c r="J49"/>
  <c r="L49"/>
  <c r="R46"/>
  <c r="J46"/>
  <c r="L46"/>
  <c r="R43"/>
  <c r="Q43"/>
  <c r="J43"/>
  <c r="L43"/>
  <c r="R40"/>
  <c r="Q40"/>
  <c r="J40"/>
  <c r="L40"/>
  <c r="R37"/>
  <c r="Q37"/>
  <c r="J37"/>
  <c r="L37"/>
  <c r="R34"/>
  <c r="R61"/>
  <c r="J34"/>
  <c r="L61"/>
  <c r="L20"/>
  <c r="K28"/>
  <c r="K27"/>
  <c r="K26"/>
  <c r="K25"/>
  <c r="K24"/>
  <c r="K23"/>
  <c r="K22"/>
  <c r="K21"/>
  <c r="K20"/>
  <c r="A13"/>
  <c r="S6"/>
  <c r="S5"/>
  <c i="21" r="R153"/>
  <c r="Q153"/>
  <c r="J153"/>
  <c r="L153"/>
  <c r="R150"/>
  <c r="Q150"/>
  <c r="J150"/>
  <c r="L150"/>
  <c r="R147"/>
  <c r="R156"/>
  <c r="J147"/>
  <c r="L147"/>
  <c r="R141"/>
  <c r="R144"/>
  <c r="J141"/>
  <c r="H144"/>
  <c r="R135"/>
  <c r="R138"/>
  <c r="Q135"/>
  <c r="Q138"/>
  <c r="J135"/>
  <c r="H139"/>
  <c r="R129"/>
  <c r="Q129"/>
  <c r="J129"/>
  <c r="L129"/>
  <c r="R126"/>
  <c r="Q126"/>
  <c r="J126"/>
  <c r="L126"/>
  <c r="R123"/>
  <c r="Q123"/>
  <c r="J123"/>
  <c r="L123"/>
  <c r="R120"/>
  <c r="Q120"/>
  <c r="J120"/>
  <c r="L120"/>
  <c r="R117"/>
  <c r="Q117"/>
  <c r="J117"/>
  <c r="L117"/>
  <c r="R114"/>
  <c r="Q114"/>
  <c r="J114"/>
  <c r="L114"/>
  <c r="R111"/>
  <c r="R132"/>
  <c r="J111"/>
  <c r="L132"/>
  <c r="L133"/>
  <c r="R105"/>
  <c r="R108"/>
  <c r="J105"/>
  <c r="Q105"/>
  <c r="Q108"/>
  <c r="R99"/>
  <c r="Q99"/>
  <c r="J99"/>
  <c r="L99"/>
  <c r="R96"/>
  <c r="Q96"/>
  <c r="J96"/>
  <c r="L96"/>
  <c r="R93"/>
  <c r="R102"/>
  <c r="Q93"/>
  <c r="Q102"/>
  <c r="J93"/>
  <c r="H103"/>
  <c r="R87"/>
  <c r="J87"/>
  <c r="L87"/>
  <c r="R84"/>
  <c r="Q84"/>
  <c r="J84"/>
  <c r="L84"/>
  <c r="R81"/>
  <c r="Q81"/>
  <c r="J81"/>
  <c r="L81"/>
  <c r="R78"/>
  <c r="J78"/>
  <c r="L78"/>
  <c r="R75"/>
  <c r="Q75"/>
  <c r="J75"/>
  <c r="L75"/>
  <c r="R72"/>
  <c r="Q72"/>
  <c r="J72"/>
  <c r="L72"/>
  <c r="R69"/>
  <c r="Q69"/>
  <c r="J69"/>
  <c r="L69"/>
  <c r="R66"/>
  <c r="Q66"/>
  <c r="J66"/>
  <c r="L66"/>
  <c r="R63"/>
  <c r="R90"/>
  <c r="J63"/>
  <c r="H91"/>
  <c r="R57"/>
  <c r="J57"/>
  <c r="L57"/>
  <c r="R54"/>
  <c r="J54"/>
  <c r="L54"/>
  <c r="R51"/>
  <c r="Q51"/>
  <c r="J51"/>
  <c r="L51"/>
  <c r="R48"/>
  <c r="J48"/>
  <c r="L48"/>
  <c r="R45"/>
  <c r="J45"/>
  <c r="Q45"/>
  <c r="R42"/>
  <c r="J42"/>
  <c r="Q42"/>
  <c r="R39"/>
  <c r="Q39"/>
  <c r="J39"/>
  <c r="L39"/>
  <c r="R36"/>
  <c r="J36"/>
  <c r="L36"/>
  <c r="R33"/>
  <c r="R60"/>
  <c r="Q33"/>
  <c r="J33"/>
  <c r="H61"/>
  <c r="K27"/>
  <c r="K26"/>
  <c r="K25"/>
  <c r="K24"/>
  <c r="K23"/>
  <c r="K22"/>
  <c r="K21"/>
  <c r="K20"/>
  <c r="A13"/>
  <c r="S6"/>
  <c r="S5"/>
  <c i="20" r="R47"/>
  <c r="Q47"/>
  <c r="J47"/>
  <c r="L47"/>
  <c r="R44"/>
  <c r="Q44"/>
  <c r="J44"/>
  <c r="L44"/>
  <c r="R41"/>
  <c r="Q41"/>
  <c r="J41"/>
  <c r="L41"/>
  <c r="R38"/>
  <c r="Q38"/>
  <c r="J38"/>
  <c r="L38"/>
  <c r="R35"/>
  <c r="J35"/>
  <c r="Q35"/>
  <c r="R32"/>
  <c r="Q32"/>
  <c r="J32"/>
  <c r="L32"/>
  <c r="R29"/>
  <c r="Q29"/>
  <c r="J29"/>
  <c r="L29"/>
  <c r="R26"/>
  <c r="R50"/>
  <c r="J26"/>
  <c r="L50"/>
  <c r="L51"/>
  <c r="K20"/>
  <c r="A13"/>
  <c r="S6"/>
  <c r="S5"/>
  <c i="19" r="R95"/>
  <c r="R98"/>
  <c r="J95"/>
  <c r="H98"/>
  <c r="R89"/>
  <c r="Q89"/>
  <c r="J89"/>
  <c r="L89"/>
  <c r="R86"/>
  <c r="J86"/>
  <c r="L86"/>
  <c r="R83"/>
  <c r="Q83"/>
  <c r="J83"/>
  <c r="L83"/>
  <c r="R80"/>
  <c r="J80"/>
  <c r="Q80"/>
  <c r="R77"/>
  <c r="J77"/>
  <c r="Q77"/>
  <c r="R74"/>
  <c r="R92"/>
  <c r="J74"/>
  <c r="H93"/>
  <c r="R68"/>
  <c r="Q68"/>
  <c r="J68"/>
  <c r="L68"/>
  <c r="R65"/>
  <c r="Q65"/>
  <c r="J65"/>
  <c r="L65"/>
  <c r="R62"/>
  <c r="J62"/>
  <c r="Q62"/>
  <c r="R59"/>
  <c r="Q59"/>
  <c r="J59"/>
  <c r="L59"/>
  <c r="R56"/>
  <c r="R71"/>
  <c r="Q56"/>
  <c r="Q71"/>
  <c r="J56"/>
  <c r="H72"/>
  <c r="R50"/>
  <c r="Q50"/>
  <c r="J50"/>
  <c r="L50"/>
  <c r="R47"/>
  <c r="Q47"/>
  <c r="J47"/>
  <c r="L47"/>
  <c r="R44"/>
  <c r="Q44"/>
  <c r="J44"/>
  <c r="L44"/>
  <c r="R41"/>
  <c r="Q41"/>
  <c r="J41"/>
  <c r="L41"/>
  <c r="R38"/>
  <c r="J38"/>
  <c r="L38"/>
  <c r="R35"/>
  <c r="Q35"/>
  <c r="J35"/>
  <c r="L35"/>
  <c r="R32"/>
  <c r="Q32"/>
  <c r="J32"/>
  <c r="L32"/>
  <c r="R29"/>
  <c r="R53"/>
  <c r="Q29"/>
  <c r="J29"/>
  <c r="H54"/>
  <c r="K23"/>
  <c r="K22"/>
  <c r="K21"/>
  <c r="K20"/>
  <c r="A13"/>
  <c r="S6"/>
  <c r="S5"/>
  <c i="18" r="R95"/>
  <c r="R98"/>
  <c r="Q95"/>
  <c r="Q98"/>
  <c r="J95"/>
  <c r="H98"/>
  <c r="R89"/>
  <c r="J89"/>
  <c r="L89"/>
  <c r="R86"/>
  <c r="J86"/>
  <c r="Q86"/>
  <c r="R83"/>
  <c r="Q83"/>
  <c r="J83"/>
  <c r="L83"/>
  <c r="R80"/>
  <c r="Q80"/>
  <c r="J80"/>
  <c r="L80"/>
  <c r="R77"/>
  <c r="Q77"/>
  <c r="J77"/>
  <c r="L77"/>
  <c r="R74"/>
  <c r="R92"/>
  <c r="Q74"/>
  <c r="J74"/>
  <c r="L92"/>
  <c r="L22"/>
  <c r="R68"/>
  <c r="Q68"/>
  <c r="J68"/>
  <c r="L68"/>
  <c r="R65"/>
  <c r="Q65"/>
  <c r="J65"/>
  <c r="L65"/>
  <c r="R62"/>
  <c r="Q62"/>
  <c r="J62"/>
  <c r="L62"/>
  <c r="R59"/>
  <c r="Q59"/>
  <c r="J59"/>
  <c r="L59"/>
  <c r="R56"/>
  <c r="R71"/>
  <c r="J56"/>
  <c r="H72"/>
  <c r="R50"/>
  <c r="Q50"/>
  <c r="J50"/>
  <c r="L50"/>
  <c r="R47"/>
  <c r="J47"/>
  <c r="Q47"/>
  <c r="R44"/>
  <c r="Q44"/>
  <c r="J44"/>
  <c r="L44"/>
  <c r="R41"/>
  <c r="J41"/>
  <c r="L41"/>
  <c r="R38"/>
  <c r="J38"/>
  <c r="L38"/>
  <c r="R35"/>
  <c r="Q35"/>
  <c r="J35"/>
  <c r="L35"/>
  <c r="R32"/>
  <c r="Q32"/>
  <c r="J32"/>
  <c r="L32"/>
  <c r="R29"/>
  <c r="R53"/>
  <c r="J29"/>
  <c r="H53"/>
  <c r="K23"/>
  <c r="K22"/>
  <c r="K21"/>
  <c r="K20"/>
  <c r="A13"/>
  <c r="S6"/>
  <c r="S5"/>
  <c i="17" r="R67"/>
  <c r="R70"/>
  <c r="Q67"/>
  <c r="Q70"/>
  <c r="J67"/>
  <c r="L67"/>
  <c r="R61"/>
  <c r="J61"/>
  <c r="Q61"/>
  <c r="R58"/>
  <c r="Q58"/>
  <c r="J58"/>
  <c r="L58"/>
  <c r="R55"/>
  <c r="R64"/>
  <c r="J55"/>
  <c r="L64"/>
  <c r="L65"/>
  <c r="R49"/>
  <c r="J49"/>
  <c r="L49"/>
  <c r="R46"/>
  <c r="Q46"/>
  <c r="J46"/>
  <c r="L46"/>
  <c r="R43"/>
  <c r="Q43"/>
  <c r="J43"/>
  <c r="L43"/>
  <c r="R40"/>
  <c r="J40"/>
  <c r="Q40"/>
  <c r="R37"/>
  <c r="Q37"/>
  <c r="J37"/>
  <c r="L37"/>
  <c r="R34"/>
  <c r="J34"/>
  <c r="Q34"/>
  <c r="R31"/>
  <c r="Q31"/>
  <c r="J31"/>
  <c r="L31"/>
  <c r="R28"/>
  <c r="R52"/>
  <c r="Q28"/>
  <c r="J28"/>
  <c r="L52"/>
  <c r="L53"/>
  <c r="K22"/>
  <c r="K21"/>
  <c r="K20"/>
  <c r="A13"/>
  <c r="S6"/>
  <c r="S5"/>
  <c i="16" r="R126"/>
  <c r="J126"/>
  <c r="Q126"/>
  <c r="R123"/>
  <c r="R129"/>
  <c r="J123"/>
  <c r="H130"/>
  <c r="R117"/>
  <c r="J117"/>
  <c r="Q117"/>
  <c r="R114"/>
  <c r="J114"/>
  <c r="L114"/>
  <c r="R111"/>
  <c r="R120"/>
  <c r="J111"/>
  <c r="L120"/>
  <c r="L23"/>
  <c r="R105"/>
  <c r="R108"/>
  <c r="J105"/>
  <c r="L108"/>
  <c r="L109"/>
  <c r="R99"/>
  <c r="Q99"/>
  <c r="J99"/>
  <c r="L99"/>
  <c r="R96"/>
  <c r="J96"/>
  <c r="Q96"/>
  <c r="R93"/>
  <c r="J93"/>
  <c r="Q93"/>
  <c r="R90"/>
  <c r="Q90"/>
  <c r="J90"/>
  <c r="L90"/>
  <c r="R87"/>
  <c r="J87"/>
  <c r="Q87"/>
  <c r="R84"/>
  <c r="J84"/>
  <c r="Q84"/>
  <c r="R81"/>
  <c r="Q81"/>
  <c r="J81"/>
  <c r="L81"/>
  <c r="R78"/>
  <c r="Q78"/>
  <c r="J78"/>
  <c r="L78"/>
  <c r="R75"/>
  <c r="Q75"/>
  <c r="J75"/>
  <c r="L75"/>
  <c r="R72"/>
  <c r="J72"/>
  <c r="L72"/>
  <c r="R69"/>
  <c r="Q69"/>
  <c r="J69"/>
  <c r="L69"/>
  <c r="R66"/>
  <c r="J66"/>
  <c r="Q66"/>
  <c r="R63"/>
  <c r="Q63"/>
  <c r="J63"/>
  <c r="L63"/>
  <c r="R60"/>
  <c r="R102"/>
  <c r="Q60"/>
  <c r="J60"/>
  <c r="H103"/>
  <c r="R54"/>
  <c r="J54"/>
  <c r="L54"/>
  <c r="R51"/>
  <c r="Q51"/>
  <c r="J51"/>
  <c r="L51"/>
  <c r="R48"/>
  <c r="J48"/>
  <c r="L48"/>
  <c r="R45"/>
  <c r="J45"/>
  <c r="Q45"/>
  <c r="R42"/>
  <c r="J42"/>
  <c r="L42"/>
  <c r="R39"/>
  <c r="J39"/>
  <c r="Q39"/>
  <c r="R36"/>
  <c r="Q36"/>
  <c r="J36"/>
  <c r="L36"/>
  <c r="R33"/>
  <c r="J33"/>
  <c r="L33"/>
  <c r="R30"/>
  <c r="R57"/>
  <c r="J30"/>
  <c r="L57"/>
  <c r="L58"/>
  <c r="K24"/>
  <c r="K23"/>
  <c r="K22"/>
  <c r="K21"/>
  <c r="K20"/>
  <c r="A13"/>
  <c r="S6"/>
  <c r="S5"/>
  <c i="15" r="R112"/>
  <c r="R115"/>
  <c r="J112"/>
  <c r="H116"/>
  <c r="R106"/>
  <c r="R109"/>
  <c r="J106"/>
  <c r="H110"/>
  <c r="R100"/>
  <c r="J100"/>
  <c r="L100"/>
  <c r="R97"/>
  <c r="Q97"/>
  <c r="J97"/>
  <c r="L97"/>
  <c r="R94"/>
  <c r="Q94"/>
  <c r="J94"/>
  <c r="L94"/>
  <c r="R91"/>
  <c r="Q91"/>
  <c r="J91"/>
  <c r="L91"/>
  <c r="R88"/>
  <c r="R103"/>
  <c r="Q88"/>
  <c r="J88"/>
  <c r="H103"/>
  <c r="R82"/>
  <c r="J82"/>
  <c r="L82"/>
  <c r="R79"/>
  <c r="Q79"/>
  <c r="J79"/>
  <c r="L79"/>
  <c r="R76"/>
  <c r="R85"/>
  <c r="J76"/>
  <c r="H86"/>
  <c r="R70"/>
  <c r="J70"/>
  <c r="L70"/>
  <c r="R67"/>
  <c r="J67"/>
  <c r="Q67"/>
  <c r="R64"/>
  <c r="J64"/>
  <c r="L64"/>
  <c r="R61"/>
  <c r="J61"/>
  <c r="Q61"/>
  <c r="R58"/>
  <c r="R73"/>
  <c r="J58"/>
  <c r="H74"/>
  <c r="R52"/>
  <c r="J52"/>
  <c r="L52"/>
  <c r="R49"/>
  <c r="J49"/>
  <c r="Q49"/>
  <c r="R46"/>
  <c r="J46"/>
  <c r="L46"/>
  <c r="R43"/>
  <c r="J43"/>
  <c r="Q43"/>
  <c r="R40"/>
  <c r="J40"/>
  <c r="L40"/>
  <c r="R37"/>
  <c r="Q37"/>
  <c r="J37"/>
  <c r="L37"/>
  <c r="R34"/>
  <c r="J34"/>
  <c r="Q34"/>
  <c r="R31"/>
  <c r="R55"/>
  <c r="J31"/>
  <c r="Q31"/>
  <c r="K25"/>
  <c r="K24"/>
  <c r="K23"/>
  <c r="K22"/>
  <c r="K21"/>
  <c r="K20"/>
  <c r="A13"/>
  <c r="S6"/>
  <c r="S5"/>
  <c i="14" r="R166"/>
  <c r="J166"/>
  <c r="Q166"/>
  <c r="R163"/>
  <c r="J163"/>
  <c r="L163"/>
  <c r="R160"/>
  <c r="J160"/>
  <c r="Q160"/>
  <c r="R157"/>
  <c r="R169"/>
  <c r="J157"/>
  <c r="H170"/>
  <c r="R151"/>
  <c r="R154"/>
  <c r="J151"/>
  <c r="L154"/>
  <c r="L155"/>
  <c r="R145"/>
  <c r="J145"/>
  <c r="Q145"/>
  <c r="R142"/>
  <c r="R148"/>
  <c r="J142"/>
  <c r="L148"/>
  <c r="L149"/>
  <c r="R136"/>
  <c r="J136"/>
  <c r="Q136"/>
  <c r="R133"/>
  <c r="J133"/>
  <c r="L133"/>
  <c r="R130"/>
  <c r="J130"/>
  <c r="Q130"/>
  <c r="R127"/>
  <c r="R139"/>
  <c r="J127"/>
  <c r="H139"/>
  <c r="R121"/>
  <c r="J121"/>
  <c r="Q121"/>
  <c r="R118"/>
  <c r="J118"/>
  <c r="Q118"/>
  <c r="R115"/>
  <c r="R124"/>
  <c r="J115"/>
  <c r="H125"/>
  <c r="R109"/>
  <c r="J109"/>
  <c r="Q109"/>
  <c r="R106"/>
  <c r="R112"/>
  <c r="Q106"/>
  <c r="Q112"/>
  <c r="J106"/>
  <c r="H112"/>
  <c r="R100"/>
  <c r="J100"/>
  <c r="Q100"/>
  <c r="R97"/>
  <c r="R103"/>
  <c r="J97"/>
  <c r="H104"/>
  <c r="R91"/>
  <c r="J91"/>
  <c r="Q91"/>
  <c r="R88"/>
  <c r="Q88"/>
  <c r="J88"/>
  <c r="L88"/>
  <c r="R85"/>
  <c r="Q85"/>
  <c r="J85"/>
  <c r="L85"/>
  <c r="R82"/>
  <c r="J82"/>
  <c r="L82"/>
  <c r="R79"/>
  <c r="J79"/>
  <c r="Q79"/>
  <c r="R76"/>
  <c r="J76"/>
  <c r="L76"/>
  <c r="R73"/>
  <c r="J73"/>
  <c r="L73"/>
  <c r="R70"/>
  <c r="J70"/>
  <c r="Q70"/>
  <c r="R67"/>
  <c r="J67"/>
  <c r="L67"/>
  <c r="R64"/>
  <c r="J64"/>
  <c r="Q64"/>
  <c r="R61"/>
  <c r="R94"/>
  <c r="J61"/>
  <c r="H95"/>
  <c r="R55"/>
  <c r="Q55"/>
  <c r="J55"/>
  <c r="L55"/>
  <c r="R52"/>
  <c r="J52"/>
  <c r="Q52"/>
  <c r="R49"/>
  <c r="Q49"/>
  <c r="J49"/>
  <c r="L49"/>
  <c r="R46"/>
  <c r="J46"/>
  <c r="L46"/>
  <c r="R43"/>
  <c r="J43"/>
  <c r="Q43"/>
  <c r="R40"/>
  <c r="Q40"/>
  <c r="J40"/>
  <c r="L40"/>
  <c r="R37"/>
  <c r="Q37"/>
  <c r="J37"/>
  <c r="L37"/>
  <c r="R34"/>
  <c r="R58"/>
  <c r="Q34"/>
  <c r="J34"/>
  <c r="H58"/>
  <c r="K28"/>
  <c r="K27"/>
  <c r="K26"/>
  <c r="K25"/>
  <c r="K24"/>
  <c r="K23"/>
  <c r="K22"/>
  <c r="K21"/>
  <c r="K20"/>
  <c r="A13"/>
  <c r="S6"/>
  <c r="S5"/>
  <c i="13" r="R91"/>
  <c r="J91"/>
  <c r="Q91"/>
  <c r="R88"/>
  <c r="Q88"/>
  <c r="J88"/>
  <c r="L88"/>
  <c r="R85"/>
  <c r="R94"/>
  <c r="J85"/>
  <c r="L94"/>
  <c r="L95"/>
  <c r="R79"/>
  <c r="R82"/>
  <c r="J79"/>
  <c r="H83"/>
  <c r="R73"/>
  <c r="J73"/>
  <c r="Q73"/>
  <c r="R70"/>
  <c r="Q70"/>
  <c r="J70"/>
  <c r="L70"/>
  <c r="R67"/>
  <c r="Q67"/>
  <c r="J67"/>
  <c r="L67"/>
  <c r="R64"/>
  <c r="J64"/>
  <c r="L64"/>
  <c r="R61"/>
  <c r="Q61"/>
  <c r="J61"/>
  <c r="L61"/>
  <c r="R58"/>
  <c r="Q58"/>
  <c r="J58"/>
  <c r="L58"/>
  <c r="R55"/>
  <c r="R76"/>
  <c r="Q55"/>
  <c r="J55"/>
  <c r="L76"/>
  <c r="R49"/>
  <c r="R52"/>
  <c r="J49"/>
  <c r="Q49"/>
  <c r="Q52"/>
  <c r="R43"/>
  <c r="Q43"/>
  <c r="J43"/>
  <c r="L43"/>
  <c r="R40"/>
  <c r="Q40"/>
  <c r="J40"/>
  <c r="L40"/>
  <c r="R37"/>
  <c r="R46"/>
  <c r="J37"/>
  <c r="H47"/>
  <c r="R31"/>
  <c r="R34"/>
  <c r="Q31"/>
  <c r="Q34"/>
  <c r="J31"/>
  <c r="H35"/>
  <c r="K25"/>
  <c r="K24"/>
  <c r="K23"/>
  <c r="K22"/>
  <c r="K21"/>
  <c r="K20"/>
  <c r="A13"/>
  <c r="S6"/>
  <c r="S5"/>
  <c i="12" r="R79"/>
  <c r="J79"/>
  <c r="L79"/>
  <c r="R76"/>
  <c r="J76"/>
  <c r="L76"/>
  <c r="R73"/>
  <c r="R82"/>
  <c r="J73"/>
  <c r="L82"/>
  <c r="L25"/>
  <c r="R67"/>
  <c r="R70"/>
  <c r="J67"/>
  <c r="H71"/>
  <c r="R61"/>
  <c r="J61"/>
  <c r="L61"/>
  <c r="R58"/>
  <c r="J58"/>
  <c r="Q58"/>
  <c r="R55"/>
  <c r="J55"/>
  <c r="L55"/>
  <c r="R52"/>
  <c r="J52"/>
  <c r="Q52"/>
  <c r="R49"/>
  <c r="R64"/>
  <c r="Q49"/>
  <c r="J49"/>
  <c r="L49"/>
  <c r="R43"/>
  <c r="R46"/>
  <c r="Q43"/>
  <c r="Q46"/>
  <c r="J43"/>
  <c r="L46"/>
  <c r="L22"/>
  <c r="R37"/>
  <c r="R40"/>
  <c r="J37"/>
  <c r="L40"/>
  <c r="L41"/>
  <c r="R31"/>
  <c r="R34"/>
  <c r="J31"/>
  <c r="H35"/>
  <c r="K25"/>
  <c r="K24"/>
  <c r="K23"/>
  <c r="K22"/>
  <c r="K21"/>
  <c r="K20"/>
  <c r="A13"/>
  <c r="S6"/>
  <c r="S5"/>
  <c i="11" r="R42"/>
  <c r="R45"/>
  <c r="J42"/>
  <c r="H46"/>
  <c r="R36"/>
  <c r="J36"/>
  <c r="L36"/>
  <c r="R33"/>
  <c r="J33"/>
  <c r="L33"/>
  <c r="R30"/>
  <c r="J30"/>
  <c r="Q30"/>
  <c r="R27"/>
  <c r="R39"/>
  <c r="J27"/>
  <c r="H40"/>
  <c r="J10"/>
  <c r="K21"/>
  <c r="K20"/>
  <c r="A13"/>
  <c r="S6"/>
  <c r="S5"/>
  <c i="10" r="R49"/>
  <c r="R52"/>
  <c r="J49"/>
  <c r="L49"/>
  <c r="R43"/>
  <c r="J43"/>
  <c r="Q43"/>
  <c r="R40"/>
  <c r="J40"/>
  <c r="L40"/>
  <c r="R37"/>
  <c r="R46"/>
  <c r="J37"/>
  <c r="H46"/>
  <c r="R31"/>
  <c r="Q31"/>
  <c r="J31"/>
  <c r="L31"/>
  <c r="R28"/>
  <c r="R34"/>
  <c r="Q28"/>
  <c r="Q34"/>
  <c r="J28"/>
  <c r="H35"/>
  <c r="K22"/>
  <c r="K21"/>
  <c r="K20"/>
  <c r="A13"/>
  <c r="S6"/>
  <c r="S5"/>
  <c i="9" r="R42"/>
  <c r="R45"/>
  <c r="J42"/>
  <c r="H46"/>
  <c r="R36"/>
  <c r="J36"/>
  <c r="L36"/>
  <c r="R33"/>
  <c r="J33"/>
  <c r="L33"/>
  <c r="R30"/>
  <c r="J30"/>
  <c r="Q30"/>
  <c r="R27"/>
  <c r="R39"/>
  <c r="Q27"/>
  <c r="J27"/>
  <c r="H40"/>
  <c r="J10"/>
  <c r="K21"/>
  <c r="K20"/>
  <c r="A13"/>
  <c r="S6"/>
  <c r="S5"/>
  <c i="8" r="R62"/>
  <c r="J62"/>
  <c r="Q62"/>
  <c r="R59"/>
  <c r="R65"/>
  <c r="J59"/>
  <c r="H66"/>
  <c r="R53"/>
  <c r="J53"/>
  <c r="L53"/>
  <c r="R50"/>
  <c r="J50"/>
  <c r="Q50"/>
  <c r="R47"/>
  <c r="Q47"/>
  <c r="J47"/>
  <c r="L47"/>
  <c r="R44"/>
  <c r="J44"/>
  <c r="L44"/>
  <c r="R41"/>
  <c r="R56"/>
  <c r="J41"/>
  <c r="H57"/>
  <c r="R35"/>
  <c r="R38"/>
  <c r="J35"/>
  <c r="L38"/>
  <c r="L21"/>
  <c r="R29"/>
  <c r="R32"/>
  <c r="J29"/>
  <c r="Q29"/>
  <c r="Q32"/>
  <c r="K23"/>
  <c r="K22"/>
  <c r="K21"/>
  <c r="K20"/>
  <c r="A13"/>
  <c r="S6"/>
  <c r="S5"/>
  <c i="7" r="R47"/>
  <c r="J47"/>
  <c r="L47"/>
  <c r="R44"/>
  <c r="Q44"/>
  <c r="J44"/>
  <c r="L44"/>
  <c r="R41"/>
  <c r="J41"/>
  <c r="L41"/>
  <c r="R38"/>
  <c r="J38"/>
  <c r="Q38"/>
  <c r="R35"/>
  <c r="J35"/>
  <c r="L35"/>
  <c r="R32"/>
  <c r="J32"/>
  <c r="Q32"/>
  <c r="R29"/>
  <c r="Q29"/>
  <c r="L29"/>
  <c r="J29"/>
  <c r="R26"/>
  <c r="R50"/>
  <c r="J26"/>
  <c r="H50"/>
  <c r="S7"/>
  <c r="K20"/>
  <c r="A13"/>
  <c r="S6"/>
  <c r="S5"/>
  <c i="6" r="R163"/>
  <c r="Q163"/>
  <c r="J163"/>
  <c r="L163"/>
  <c r="R160"/>
  <c r="Q160"/>
  <c r="J160"/>
  <c r="L160"/>
  <c r="R157"/>
  <c r="J157"/>
  <c r="L157"/>
  <c r="R154"/>
  <c r="Q154"/>
  <c r="J154"/>
  <c r="L154"/>
  <c r="R151"/>
  <c r="Q151"/>
  <c r="J151"/>
  <c r="L151"/>
  <c r="R148"/>
  <c r="Q148"/>
  <c r="J148"/>
  <c r="L148"/>
  <c r="R145"/>
  <c r="R166"/>
  <c r="J145"/>
  <c r="L166"/>
  <c r="L167"/>
  <c r="R139"/>
  <c r="R142"/>
  <c r="J139"/>
  <c r="Q139"/>
  <c r="Q142"/>
  <c r="R133"/>
  <c r="Q133"/>
  <c r="J133"/>
  <c r="L133"/>
  <c r="R130"/>
  <c r="J130"/>
  <c r="Q130"/>
  <c r="R127"/>
  <c r="Q127"/>
  <c r="J127"/>
  <c r="L127"/>
  <c r="R124"/>
  <c r="Q124"/>
  <c r="J124"/>
  <c r="L124"/>
  <c r="R121"/>
  <c r="J121"/>
  <c r="L121"/>
  <c r="R118"/>
  <c r="Q118"/>
  <c r="L118"/>
  <c r="J118"/>
  <c r="R115"/>
  <c r="Q115"/>
  <c r="J115"/>
  <c r="L115"/>
  <c r="R112"/>
  <c r="J112"/>
  <c r="Q112"/>
  <c r="R109"/>
  <c r="R136"/>
  <c r="Q109"/>
  <c r="J109"/>
  <c r="H137"/>
  <c r="R103"/>
  <c r="J103"/>
  <c r="Q103"/>
  <c r="R100"/>
  <c r="J100"/>
  <c r="L100"/>
  <c r="R97"/>
  <c r="R106"/>
  <c r="Q97"/>
  <c r="J97"/>
  <c r="L106"/>
  <c r="L107"/>
  <c r="R91"/>
  <c r="Q91"/>
  <c r="J91"/>
  <c r="L91"/>
  <c r="R88"/>
  <c r="J88"/>
  <c r="Q88"/>
  <c r="R85"/>
  <c r="J85"/>
  <c r="L85"/>
  <c r="R82"/>
  <c r="J82"/>
  <c r="Q82"/>
  <c r="R79"/>
  <c r="Q79"/>
  <c r="J79"/>
  <c r="L79"/>
  <c r="R76"/>
  <c r="J76"/>
  <c r="L76"/>
  <c r="R73"/>
  <c r="J73"/>
  <c r="Q73"/>
  <c r="R70"/>
  <c r="J70"/>
  <c r="Q70"/>
  <c r="R67"/>
  <c r="J67"/>
  <c r="Q67"/>
  <c r="R64"/>
  <c r="J64"/>
  <c r="Q64"/>
  <c r="R61"/>
  <c r="J61"/>
  <c r="Q61"/>
  <c r="R58"/>
  <c r="R94"/>
  <c r="J58"/>
  <c r="Q58"/>
  <c r="R52"/>
  <c r="J52"/>
  <c r="Q52"/>
  <c r="R49"/>
  <c r="J49"/>
  <c r="L49"/>
  <c r="R46"/>
  <c r="J46"/>
  <c r="L46"/>
  <c r="R43"/>
  <c r="J43"/>
  <c r="L43"/>
  <c r="R40"/>
  <c r="Q40"/>
  <c r="J40"/>
  <c r="L40"/>
  <c r="R37"/>
  <c r="J37"/>
  <c r="Q37"/>
  <c r="R34"/>
  <c r="J34"/>
  <c r="Q34"/>
  <c r="R31"/>
  <c r="R55"/>
  <c r="J31"/>
  <c r="H56"/>
  <c r="K25"/>
  <c r="K24"/>
  <c r="K23"/>
  <c r="K22"/>
  <c r="K21"/>
  <c r="K20"/>
  <c r="A13"/>
  <c r="S6"/>
  <c r="S5"/>
  <c i="5" r="R140"/>
  <c r="Q140"/>
  <c r="J140"/>
  <c r="L140"/>
  <c r="R137"/>
  <c r="Q137"/>
  <c r="J137"/>
  <c r="L137"/>
  <c r="R134"/>
  <c r="J134"/>
  <c r="L134"/>
  <c r="R131"/>
  <c r="J131"/>
  <c r="Q131"/>
  <c r="R128"/>
  <c r="J128"/>
  <c r="L128"/>
  <c r="R125"/>
  <c r="J125"/>
  <c r="Q125"/>
  <c r="R122"/>
  <c r="J122"/>
  <c r="Q122"/>
  <c r="R119"/>
  <c r="R143"/>
  <c r="J119"/>
  <c r="L143"/>
  <c r="L144"/>
  <c r="R113"/>
  <c r="J113"/>
  <c r="Q113"/>
  <c r="R110"/>
  <c r="J110"/>
  <c r="Q110"/>
  <c r="R107"/>
  <c r="J107"/>
  <c r="Q107"/>
  <c r="R104"/>
  <c r="J104"/>
  <c r="Q104"/>
  <c r="R101"/>
  <c r="J101"/>
  <c r="Q101"/>
  <c r="R98"/>
  <c r="J98"/>
  <c r="Q98"/>
  <c r="R95"/>
  <c r="R116"/>
  <c r="J95"/>
  <c r="H117"/>
  <c r="R89"/>
  <c r="J89"/>
  <c r="Q89"/>
  <c r="R86"/>
  <c r="J86"/>
  <c r="Q86"/>
  <c r="R83"/>
  <c r="Q83"/>
  <c r="J83"/>
  <c r="L83"/>
  <c r="R80"/>
  <c r="J80"/>
  <c r="Q80"/>
  <c r="R77"/>
  <c r="J77"/>
  <c r="Q77"/>
  <c r="R74"/>
  <c r="Q74"/>
  <c r="J74"/>
  <c r="L74"/>
  <c r="R71"/>
  <c r="J71"/>
  <c r="Q71"/>
  <c r="R68"/>
  <c r="J68"/>
  <c r="Q68"/>
  <c r="R65"/>
  <c r="Q65"/>
  <c r="J65"/>
  <c r="L65"/>
  <c r="R62"/>
  <c r="J62"/>
  <c r="Q62"/>
  <c r="R59"/>
  <c r="Q59"/>
  <c r="J59"/>
  <c r="L59"/>
  <c r="R56"/>
  <c r="R92"/>
  <c r="J56"/>
  <c r="H93"/>
  <c r="R50"/>
  <c r="J50"/>
  <c r="L50"/>
  <c r="R47"/>
  <c r="J47"/>
  <c r="Q47"/>
  <c r="R44"/>
  <c r="J44"/>
  <c r="L44"/>
  <c r="R41"/>
  <c r="J41"/>
  <c r="L41"/>
  <c r="R38"/>
  <c r="J38"/>
  <c r="Q38"/>
  <c r="R35"/>
  <c r="J35"/>
  <c r="L35"/>
  <c r="R32"/>
  <c r="J32"/>
  <c r="Q32"/>
  <c r="R29"/>
  <c r="R53"/>
  <c r="J29"/>
  <c r="L29"/>
  <c r="K22"/>
  <c r="K21"/>
  <c r="K20"/>
  <c r="A13"/>
  <c r="S6"/>
  <c r="S5"/>
  <c i="4" r="R166"/>
  <c r="J166"/>
  <c r="L166"/>
  <c r="R163"/>
  <c r="J163"/>
  <c r="Q163"/>
  <c r="R160"/>
  <c r="J160"/>
  <c r="L160"/>
  <c r="R157"/>
  <c r="J157"/>
  <c r="Q157"/>
  <c r="R154"/>
  <c r="J154"/>
  <c r="L154"/>
  <c r="R151"/>
  <c r="J151"/>
  <c r="Q151"/>
  <c r="R148"/>
  <c r="Q148"/>
  <c r="J148"/>
  <c r="L148"/>
  <c r="R145"/>
  <c r="R169"/>
  <c r="Q145"/>
  <c r="J145"/>
  <c r="H170"/>
  <c r="R139"/>
  <c r="J139"/>
  <c r="Q139"/>
  <c r="R136"/>
  <c r="R142"/>
  <c r="J136"/>
  <c r="H142"/>
  <c r="R130"/>
  <c r="J130"/>
  <c r="Q130"/>
  <c r="R127"/>
  <c r="Q127"/>
  <c r="J127"/>
  <c r="L127"/>
  <c r="R124"/>
  <c r="Q124"/>
  <c r="J124"/>
  <c r="L124"/>
  <c r="R121"/>
  <c r="J121"/>
  <c r="Q121"/>
  <c r="R118"/>
  <c r="Q118"/>
  <c r="J118"/>
  <c r="L118"/>
  <c r="R115"/>
  <c r="Q115"/>
  <c r="J115"/>
  <c r="L115"/>
  <c r="R112"/>
  <c r="J112"/>
  <c r="Q112"/>
  <c r="R109"/>
  <c r="R133"/>
  <c r="Q109"/>
  <c r="Q133"/>
  <c r="J109"/>
  <c r="L109"/>
  <c r="R103"/>
  <c r="Q103"/>
  <c r="J103"/>
  <c r="L103"/>
  <c r="R100"/>
  <c r="R106"/>
  <c r="Q100"/>
  <c r="Q106"/>
  <c r="J100"/>
  <c r="H107"/>
  <c r="R94"/>
  <c r="Q94"/>
  <c r="J94"/>
  <c r="L94"/>
  <c r="R91"/>
  <c r="J91"/>
  <c r="Q91"/>
  <c r="R88"/>
  <c r="Q88"/>
  <c r="J88"/>
  <c r="L88"/>
  <c r="R85"/>
  <c r="J85"/>
  <c r="L85"/>
  <c r="R82"/>
  <c r="Q82"/>
  <c r="J82"/>
  <c r="L82"/>
  <c r="R79"/>
  <c r="J79"/>
  <c r="Q79"/>
  <c r="R76"/>
  <c r="Q76"/>
  <c r="J76"/>
  <c r="L76"/>
  <c r="R73"/>
  <c r="Q73"/>
  <c r="J73"/>
  <c r="L73"/>
  <c r="R70"/>
  <c r="Q70"/>
  <c r="J70"/>
  <c r="L70"/>
  <c r="R67"/>
  <c r="Q67"/>
  <c r="J67"/>
  <c r="L67"/>
  <c r="R64"/>
  <c r="J64"/>
  <c r="Q64"/>
  <c r="R61"/>
  <c r="R97"/>
  <c r="Q61"/>
  <c r="J61"/>
  <c r="H98"/>
  <c r="R55"/>
  <c r="Q55"/>
  <c r="J55"/>
  <c r="L55"/>
  <c r="R52"/>
  <c r="J52"/>
  <c r="Q52"/>
  <c r="R49"/>
  <c r="Q49"/>
  <c r="J49"/>
  <c r="L49"/>
  <c r="R46"/>
  <c r="Q46"/>
  <c r="J46"/>
  <c r="L46"/>
  <c r="R43"/>
  <c r="Q43"/>
  <c r="J43"/>
  <c r="L43"/>
  <c r="R40"/>
  <c r="Q40"/>
  <c r="J40"/>
  <c r="L40"/>
  <c r="R37"/>
  <c r="J37"/>
  <c r="Q37"/>
  <c r="R34"/>
  <c r="Q34"/>
  <c r="J34"/>
  <c r="L34"/>
  <c r="R31"/>
  <c r="R58"/>
  <c r="Q31"/>
  <c r="Q58"/>
  <c r="J31"/>
  <c r="L58"/>
  <c r="L59"/>
  <c r="K25"/>
  <c r="K24"/>
  <c r="K23"/>
  <c r="K22"/>
  <c r="K21"/>
  <c r="K20"/>
  <c r="A13"/>
  <c r="S6"/>
  <c r="S5"/>
  <c i="3" r="R350"/>
  <c r="Q350"/>
  <c r="J350"/>
  <c r="L350"/>
  <c r="R347"/>
  <c r="Q347"/>
  <c r="J347"/>
  <c r="L347"/>
  <c r="R344"/>
  <c r="Q344"/>
  <c r="J344"/>
  <c r="L344"/>
  <c r="R341"/>
  <c r="J341"/>
  <c r="Q341"/>
  <c r="R338"/>
  <c r="J338"/>
  <c r="L338"/>
  <c r="R335"/>
  <c r="Q335"/>
  <c r="J335"/>
  <c r="L335"/>
  <c r="R332"/>
  <c r="Q332"/>
  <c r="J332"/>
  <c r="L332"/>
  <c r="R329"/>
  <c r="Q329"/>
  <c r="J329"/>
  <c r="L329"/>
  <c r="R326"/>
  <c r="J326"/>
  <c r="Q326"/>
  <c r="R323"/>
  <c r="Q323"/>
  <c r="J323"/>
  <c r="L323"/>
  <c r="R320"/>
  <c r="Q320"/>
  <c r="J320"/>
  <c r="L320"/>
  <c r="R317"/>
  <c r="J317"/>
  <c r="Q317"/>
  <c r="R314"/>
  <c r="Q314"/>
  <c r="J314"/>
  <c r="L314"/>
  <c r="R311"/>
  <c r="J311"/>
  <c r="L311"/>
  <c r="R308"/>
  <c r="Q308"/>
  <c r="J308"/>
  <c r="L308"/>
  <c r="R305"/>
  <c r="J305"/>
  <c r="Q305"/>
  <c r="R302"/>
  <c r="Q302"/>
  <c r="J302"/>
  <c r="L302"/>
  <c r="R299"/>
  <c r="Q299"/>
  <c r="J299"/>
  <c r="L299"/>
  <c r="R296"/>
  <c r="J296"/>
  <c r="L296"/>
  <c r="R293"/>
  <c r="Q293"/>
  <c r="J293"/>
  <c r="L293"/>
  <c r="R290"/>
  <c r="J290"/>
  <c r="Q290"/>
  <c r="R287"/>
  <c r="Q287"/>
  <c r="J287"/>
  <c r="L287"/>
  <c r="R284"/>
  <c r="J284"/>
  <c r="Q284"/>
  <c r="R281"/>
  <c r="J281"/>
  <c r="L281"/>
  <c r="R278"/>
  <c r="Q278"/>
  <c r="J278"/>
  <c r="L278"/>
  <c r="R275"/>
  <c r="J275"/>
  <c r="Q275"/>
  <c r="R272"/>
  <c r="R353"/>
  <c r="Q272"/>
  <c r="J272"/>
  <c r="L353"/>
  <c r="L26"/>
  <c r="R266"/>
  <c r="Q266"/>
  <c r="J266"/>
  <c r="L266"/>
  <c r="R263"/>
  <c r="Q263"/>
  <c r="J263"/>
  <c r="L263"/>
  <c r="R260"/>
  <c r="Q260"/>
  <c r="J260"/>
  <c r="L260"/>
  <c r="R257"/>
  <c r="Q257"/>
  <c r="J257"/>
  <c r="L257"/>
  <c r="R254"/>
  <c r="J254"/>
  <c r="L254"/>
  <c r="R251"/>
  <c r="Q251"/>
  <c r="J251"/>
  <c r="L251"/>
  <c r="R248"/>
  <c r="J248"/>
  <c r="Q248"/>
  <c r="R245"/>
  <c r="J245"/>
  <c r="Q245"/>
  <c r="R242"/>
  <c r="J242"/>
  <c r="L242"/>
  <c r="R239"/>
  <c r="R269"/>
  <c r="Q239"/>
  <c r="J239"/>
  <c r="H270"/>
  <c r="R233"/>
  <c r="J233"/>
  <c r="L233"/>
  <c r="R230"/>
  <c r="J230"/>
  <c r="Q230"/>
  <c r="R227"/>
  <c r="Q227"/>
  <c r="J227"/>
  <c r="L227"/>
  <c r="R224"/>
  <c r="J224"/>
  <c r="Q224"/>
  <c r="R221"/>
  <c r="J221"/>
  <c r="L221"/>
  <c r="R218"/>
  <c r="Q218"/>
  <c r="J218"/>
  <c r="L218"/>
  <c r="R215"/>
  <c r="Q215"/>
  <c r="J215"/>
  <c r="L215"/>
  <c r="R212"/>
  <c r="J212"/>
  <c r="Q212"/>
  <c r="R209"/>
  <c r="J209"/>
  <c r="L209"/>
  <c r="R206"/>
  <c r="Q206"/>
  <c r="J206"/>
  <c r="L206"/>
  <c r="R203"/>
  <c r="J203"/>
  <c r="Q203"/>
  <c r="R200"/>
  <c r="Q200"/>
  <c r="J200"/>
  <c r="L200"/>
  <c r="R197"/>
  <c r="J197"/>
  <c r="Q197"/>
  <c r="R194"/>
  <c r="J194"/>
  <c r="Q194"/>
  <c r="R191"/>
  <c r="Q191"/>
  <c r="J191"/>
  <c r="L191"/>
  <c r="R188"/>
  <c r="Q188"/>
  <c r="J188"/>
  <c r="L188"/>
  <c r="R185"/>
  <c r="Q185"/>
  <c r="J185"/>
  <c r="L185"/>
  <c r="R182"/>
  <c r="Q182"/>
  <c r="J182"/>
  <c r="L182"/>
  <c r="R179"/>
  <c r="J179"/>
  <c r="Q179"/>
  <c r="R176"/>
  <c r="Q176"/>
  <c r="J176"/>
  <c r="L176"/>
  <c r="R173"/>
  <c r="J173"/>
  <c r="Q173"/>
  <c r="R170"/>
  <c r="Q170"/>
  <c r="J170"/>
  <c r="L170"/>
  <c r="R167"/>
  <c r="Q167"/>
  <c r="J167"/>
  <c r="L167"/>
  <c r="R164"/>
  <c r="R236"/>
  <c r="J164"/>
  <c r="H237"/>
  <c r="R158"/>
  <c r="J158"/>
  <c r="L158"/>
  <c r="R155"/>
  <c r="Q155"/>
  <c r="J155"/>
  <c r="L155"/>
  <c r="R152"/>
  <c r="J152"/>
  <c r="Q152"/>
  <c r="R149"/>
  <c r="J149"/>
  <c r="L149"/>
  <c r="R146"/>
  <c r="Q146"/>
  <c r="J146"/>
  <c r="L146"/>
  <c r="R143"/>
  <c r="R161"/>
  <c r="J143"/>
  <c r="H161"/>
  <c r="R137"/>
  <c r="Q137"/>
  <c r="J137"/>
  <c r="L137"/>
  <c r="R134"/>
  <c r="Q134"/>
  <c r="J134"/>
  <c r="L134"/>
  <c r="R131"/>
  <c r="J131"/>
  <c r="L131"/>
  <c r="R128"/>
  <c r="J128"/>
  <c r="Q128"/>
  <c r="R125"/>
  <c r="J125"/>
  <c r="Q125"/>
  <c r="R122"/>
  <c r="R140"/>
  <c r="Q122"/>
  <c r="J122"/>
  <c r="H141"/>
  <c r="R116"/>
  <c r="J116"/>
  <c r="Q116"/>
  <c r="R113"/>
  <c r="Q113"/>
  <c r="J113"/>
  <c r="L113"/>
  <c r="R110"/>
  <c r="Q110"/>
  <c r="J110"/>
  <c r="L110"/>
  <c r="R107"/>
  <c r="J107"/>
  <c r="L107"/>
  <c r="R104"/>
  <c r="Q104"/>
  <c r="J104"/>
  <c r="L104"/>
  <c r="R101"/>
  <c r="J101"/>
  <c r="L101"/>
  <c r="R98"/>
  <c r="Q98"/>
  <c r="J98"/>
  <c r="L98"/>
  <c r="R95"/>
  <c r="Q95"/>
  <c r="J95"/>
  <c r="L95"/>
  <c r="R92"/>
  <c r="Q92"/>
  <c r="J92"/>
  <c r="L92"/>
  <c r="R89"/>
  <c r="Q89"/>
  <c r="J89"/>
  <c r="L89"/>
  <c r="R86"/>
  <c r="Q86"/>
  <c r="J86"/>
  <c r="L86"/>
  <c r="R83"/>
  <c r="Q83"/>
  <c r="J83"/>
  <c r="L83"/>
  <c r="R80"/>
  <c r="Q80"/>
  <c r="J80"/>
  <c r="L80"/>
  <c r="R77"/>
  <c r="J77"/>
  <c r="Q77"/>
  <c r="R74"/>
  <c r="Q74"/>
  <c r="J74"/>
  <c r="L74"/>
  <c r="R71"/>
  <c r="J71"/>
  <c r="L71"/>
  <c r="R68"/>
  <c r="J68"/>
  <c r="Q68"/>
  <c r="R65"/>
  <c r="R119"/>
  <c r="Q65"/>
  <c r="J65"/>
  <c r="H120"/>
  <c r="R59"/>
  <c r="J59"/>
  <c r="L59"/>
  <c r="R56"/>
  <c r="J56"/>
  <c r="Q56"/>
  <c r="R53"/>
  <c r="Q53"/>
  <c r="J53"/>
  <c r="L53"/>
  <c r="R50"/>
  <c r="Q50"/>
  <c r="J50"/>
  <c r="L50"/>
  <c r="R47"/>
  <c r="J47"/>
  <c r="Q47"/>
  <c r="R44"/>
  <c r="J44"/>
  <c r="Q44"/>
  <c r="R41"/>
  <c r="Q41"/>
  <c r="J41"/>
  <c r="L41"/>
  <c r="R38"/>
  <c r="J38"/>
  <c r="Q38"/>
  <c r="R35"/>
  <c r="J35"/>
  <c r="Q35"/>
  <c r="R32"/>
  <c r="R62"/>
  <c r="Q32"/>
  <c r="J32"/>
  <c r="H62"/>
  <c r="K26"/>
  <c r="K25"/>
  <c r="K24"/>
  <c r="K23"/>
  <c r="K22"/>
  <c r="K21"/>
  <c r="K20"/>
  <c r="A13"/>
  <c r="S6"/>
  <c r="S5"/>
  <c i="2" r="R90"/>
  <c r="Q90"/>
  <c r="J90"/>
  <c r="L90"/>
  <c r="R87"/>
  <c r="R93"/>
  <c r="Q87"/>
  <c r="Q93"/>
  <c r="J87"/>
  <c r="L93"/>
  <c r="L94"/>
  <c r="R81"/>
  <c r="R84"/>
  <c r="J81"/>
  <c r="Q81"/>
  <c r="Q84"/>
  <c r="R75"/>
  <c r="J75"/>
  <c r="Q75"/>
  <c r="R72"/>
  <c r="Q72"/>
  <c r="J72"/>
  <c r="L72"/>
  <c r="R69"/>
  <c r="R78"/>
  <c r="J69"/>
  <c r="H79"/>
  <c r="R63"/>
  <c r="Q63"/>
  <c r="J63"/>
  <c r="L63"/>
  <c r="R60"/>
  <c r="J60"/>
  <c r="L60"/>
  <c r="R57"/>
  <c r="J57"/>
  <c r="L57"/>
  <c r="R54"/>
  <c r="Q54"/>
  <c r="J54"/>
  <c r="L54"/>
  <c r="R51"/>
  <c r="J51"/>
  <c r="L51"/>
  <c r="R48"/>
  <c r="J48"/>
  <c r="Q48"/>
  <c r="R45"/>
  <c r="R66"/>
  <c r="Q45"/>
  <c r="J45"/>
  <c r="H67"/>
  <c r="R39"/>
  <c r="Q39"/>
  <c r="J39"/>
  <c r="L39"/>
  <c r="R36"/>
  <c r="J36"/>
  <c r="L36"/>
  <c r="R33"/>
  <c r="Q33"/>
  <c r="J33"/>
  <c r="L33"/>
  <c r="R30"/>
  <c r="R42"/>
  <c r="Q30"/>
  <c r="J30"/>
  <c r="H43"/>
  <c r="K24"/>
  <c r="K23"/>
  <c r="K22"/>
  <c r="K21"/>
  <c r="K20"/>
  <c r="A13"/>
  <c r="S6"/>
  <c r="S5"/>
  <c i="1" r="S6"/>
  <c r="S5"/>
  <c l="1" r="D48"/>
  <c r="D59"/>
  <c i="2" r="L24"/>
  <c r="L48"/>
  <c r="Q57"/>
  <c r="H66"/>
  <c r="L75"/>
  <c r="L84"/>
  <c i="3" r="L38"/>
  <c r="L44"/>
  <c r="L62"/>
  <c r="L63"/>
  <c r="H63"/>
  <c r="L68"/>
  <c r="Q71"/>
  <c r="Q119"/>
  <c r="L77"/>
  <c r="Q107"/>
  <c r="L116"/>
  <c r="L119"/>
  <c r="L125"/>
  <c r="Q131"/>
  <c r="Q140"/>
  <c r="L140"/>
  <c r="L141"/>
  <c r="L152"/>
  <c r="Q158"/>
  <c r="L161"/>
  <c r="L162"/>
  <c r="H162"/>
  <c r="Q164"/>
  <c r="L197"/>
  <c r="Q209"/>
  <c r="L224"/>
  <c r="L230"/>
  <c r="Q233"/>
  <c r="Q242"/>
  <c r="Q269"/>
  <c r="L248"/>
  <c r="L269"/>
  <c r="L270"/>
  <c r="L275"/>
  <c r="Q281"/>
  <c r="Q353"/>
  <c r="S353"/>
  <c r="S26"/>
  <c r="L284"/>
  <c r="L290"/>
  <c r="L305"/>
  <c r="L317"/>
  <c r="L326"/>
  <c r="H353"/>
  <c i="4" r="L20"/>
  <c r="L37"/>
  <c r="L52"/>
  <c r="H59"/>
  <c r="L61"/>
  <c r="L64"/>
  <c r="Q85"/>
  <c r="Q97"/>
  <c r="L121"/>
  <c r="L133"/>
  <c r="L134"/>
  <c r="L139"/>
  <c r="L142"/>
  <c r="L143"/>
  <c i="1" r="D27"/>
  <c r="D29"/>
  <c i="2" r="L30"/>
  <c r="Q36"/>
  <c r="Q42"/>
  <c r="H42"/>
  <c r="L45"/>
  <c r="Q51"/>
  <c r="Q66"/>
  <c r="S66"/>
  <c r="S21"/>
  <c r="Q60"/>
  <c r="L66"/>
  <c r="J66"/>
  <c r="J67"/>
  <c r="L69"/>
  <c r="H78"/>
  <c r="L81"/>
  <c r="H84"/>
  <c r="H85"/>
  <c r="J10"/>
  <c r="L87"/>
  <c r="H93"/>
  <c r="J93"/>
  <c r="J94"/>
  <c r="H94"/>
  <c i="3" r="L35"/>
  <c r="L47"/>
  <c r="L56"/>
  <c r="Q59"/>
  <c r="Q62"/>
  <c r="L65"/>
  <c r="Q101"/>
  <c r="H119"/>
  <c r="J11"/>
  <c i="1" r="F21"/>
  <c i="3" r="L122"/>
  <c r="L128"/>
  <c r="L143"/>
  <c r="Q149"/>
  <c r="L164"/>
  <c r="L173"/>
  <c r="L179"/>
  <c r="L194"/>
  <c r="L203"/>
  <c r="L212"/>
  <c r="Q221"/>
  <c r="H236"/>
  <c r="L236"/>
  <c r="J236"/>
  <c r="J237"/>
  <c r="L239"/>
  <c r="L245"/>
  <c r="Q254"/>
  <c r="Q296"/>
  <c r="Q311"/>
  <c r="Q338"/>
  <c r="L341"/>
  <c r="J353"/>
  <c r="J354"/>
  <c r="H354"/>
  <c r="L354"/>
  <c i="4" r="L31"/>
  <c r="H58"/>
  <c r="J58"/>
  <c r="J59"/>
  <c r="L79"/>
  <c r="L91"/>
  <c r="L97"/>
  <c r="L98"/>
  <c r="L100"/>
  <c r="H106"/>
  <c r="L112"/>
  <c r="L130"/>
  <c r="H133"/>
  <c r="H134"/>
  <c r="Q136"/>
  <c r="Q142"/>
  <c r="H143"/>
  <c r="L151"/>
  <c r="Q154"/>
  <c r="Q169"/>
  <c r="L157"/>
  <c r="Q160"/>
  <c r="L163"/>
  <c r="Q166"/>
  <c r="H169"/>
  <c r="L169"/>
  <c r="L170"/>
  <c i="5" r="L23"/>
  <c r="Q29"/>
  <c r="L32"/>
  <c r="Q35"/>
  <c r="L38"/>
  <c r="Q41"/>
  <c r="Q44"/>
  <c r="L47"/>
  <c r="Q50"/>
  <c r="H53"/>
  <c r="L53"/>
  <c r="J53"/>
  <c r="J54"/>
  <c r="H54"/>
  <c r="Q56"/>
  <c r="Q92"/>
  <c r="L62"/>
  <c r="L68"/>
  <c r="L131"/>
  <c r="Q134"/>
  <c i="6" r="L22"/>
  <c r="L25"/>
  <c r="Q31"/>
  <c r="Q55"/>
  <c r="L37"/>
  <c r="Q43"/>
  <c r="Q46"/>
  <c r="Q49"/>
  <c r="L55"/>
  <c r="L20"/>
  <c r="L61"/>
  <c r="L64"/>
  <c r="L67"/>
  <c r="L70"/>
  <c r="L73"/>
  <c r="Q76"/>
  <c r="Q94"/>
  <c r="Q85"/>
  <c r="L88"/>
  <c r="L94"/>
  <c r="L21"/>
  <c r="H95"/>
  <c r="J10"/>
  <c r="L97"/>
  <c r="L103"/>
  <c r="H106"/>
  <c r="H107"/>
  <c r="L112"/>
  <c r="Q121"/>
  <c r="Q136"/>
  <c r="L130"/>
  <c r="L139"/>
  <c r="H142"/>
  <c r="Q145"/>
  <c r="H166"/>
  <c i="7" r="Q35"/>
  <c r="Q41"/>
  <c r="Q47"/>
  <c r="L50"/>
  <c r="L51"/>
  <c i="8" r="L29"/>
  <c r="H32"/>
  <c r="L35"/>
  <c r="H38"/>
  <c r="H39"/>
  <c r="L39"/>
  <c r="L41"/>
  <c r="Q44"/>
  <c r="L50"/>
  <c r="Q53"/>
  <c r="L62"/>
  <c i="9" r="L30"/>
  <c i="12" r="L52"/>
  <c r="Q55"/>
  <c r="Q64"/>
  <c r="L58"/>
  <c r="Q61"/>
  <c r="H64"/>
  <c r="L64"/>
  <c r="L65"/>
  <c r="H65"/>
  <c r="L67"/>
  <c r="L70"/>
  <c r="L24"/>
  <c r="L73"/>
  <c r="Q76"/>
  <c r="Q79"/>
  <c r="H82"/>
  <c r="J82"/>
  <c r="J83"/>
  <c r="H83"/>
  <c r="L83"/>
  <c i="13" r="L37"/>
  <c r="L52"/>
  <c r="L73"/>
  <c r="H76"/>
  <c r="J76"/>
  <c r="J77"/>
  <c r="H77"/>
  <c r="L77"/>
  <c r="L91"/>
  <c r="H94"/>
  <c i="14" r="L26"/>
  <c r="Q46"/>
  <c r="Q58"/>
  <c r="L52"/>
  <c r="H59"/>
  <c r="Q61"/>
  <c r="L64"/>
  <c r="Q67"/>
  <c r="L70"/>
  <c r="Q73"/>
  <c r="Q76"/>
  <c r="L79"/>
  <c r="Q82"/>
  <c r="L109"/>
  <c r="L112"/>
  <c r="J112"/>
  <c r="J113"/>
  <c r="H113"/>
  <c r="Q115"/>
  <c r="Q124"/>
  <c r="L118"/>
  <c r="L121"/>
  <c r="L124"/>
  <c r="Q127"/>
  <c r="L130"/>
  <c r="Q133"/>
  <c r="L136"/>
  <c r="L139"/>
  <c r="J139"/>
  <c r="J140"/>
  <c r="H140"/>
  <c r="Q142"/>
  <c r="Q148"/>
  <c r="L145"/>
  <c r="H149"/>
  <c r="Q151"/>
  <c r="Q154"/>
  <c r="H154"/>
  <c r="J154"/>
  <c r="J155"/>
  <c r="H155"/>
  <c r="L157"/>
  <c r="L160"/>
  <c r="Q163"/>
  <c r="L166"/>
  <c r="L169"/>
  <c r="L170"/>
  <c i="15" r="L31"/>
  <c r="L34"/>
  <c r="Q40"/>
  <c r="Q55"/>
  <c r="S55"/>
  <c r="S20"/>
  <c r="L43"/>
  <c r="Q46"/>
  <c r="L49"/>
  <c r="Q52"/>
  <c r="H55"/>
  <c r="L55"/>
  <c r="J55"/>
  <c r="J56"/>
  <c r="H56"/>
  <c r="Q58"/>
  <c r="L61"/>
  <c r="Q64"/>
  <c r="L67"/>
  <c r="Q70"/>
  <c r="H73"/>
  <c r="L73"/>
  <c r="L74"/>
  <c r="L76"/>
  <c r="L85"/>
  <c r="L86"/>
  <c r="Q100"/>
  <c r="Q103"/>
  <c r="L103"/>
  <c r="L104"/>
  <c r="H104"/>
  <c r="L106"/>
  <c r="H109"/>
  <c r="L109"/>
  <c r="J109"/>
  <c r="J110"/>
  <c r="Q112"/>
  <c r="Q115"/>
  <c r="L115"/>
  <c r="L25"/>
  <c i="16" r="L20"/>
  <c r="L22"/>
  <c r="Q30"/>
  <c r="Q33"/>
  <c r="L39"/>
  <c r="Q42"/>
  <c r="L45"/>
  <c r="Q48"/>
  <c r="L60"/>
  <c r="L66"/>
  <c r="Q72"/>
  <c r="Q102"/>
  <c r="S102"/>
  <c r="S21"/>
  <c r="L87"/>
  <c r="L96"/>
  <c r="H102"/>
  <c r="L111"/>
  <c r="L121"/>
  <c r="L123"/>
  <c r="L126"/>
  <c i="17" r="L28"/>
  <c r="L34"/>
  <c r="L40"/>
  <c r="Q49"/>
  <c r="Q52"/>
  <c r="H53"/>
  <c r="Q55"/>
  <c r="Q64"/>
  <c r="H65"/>
  <c r="H70"/>
  <c r="L70"/>
  <c r="J70"/>
  <c r="J71"/>
  <c i="18" r="Q29"/>
  <c r="Q38"/>
  <c r="Q41"/>
  <c r="L47"/>
  <c r="L53"/>
  <c r="L54"/>
  <c r="Q56"/>
  <c r="Q71"/>
  <c r="H71"/>
  <c r="J11"/>
  <c i="1" r="F36"/>
  <c i="18" r="L86"/>
  <c r="Q89"/>
  <c r="Q92"/>
  <c r="L95"/>
  <c r="H99"/>
  <c i="19" r="Q38"/>
  <c r="Q53"/>
  <c r="L62"/>
  <c r="Q74"/>
  <c r="Q92"/>
  <c r="L80"/>
  <c r="Q86"/>
  <c r="Q95"/>
  <c r="Q98"/>
  <c r="L98"/>
  <c r="L23"/>
  <c i="20" r="L26"/>
  <c r="L35"/>
  <c r="H51"/>
  <c r="J10"/>
  <c i="21" r="Q36"/>
  <c r="Q60"/>
  <c r="S60"/>
  <c r="S20"/>
  <c r="L45"/>
  <c r="Q48"/>
  <c r="Q54"/>
  <c r="Q57"/>
  <c r="Q78"/>
  <c r="L102"/>
  <c r="L22"/>
  <c r="L108"/>
  <c r="L109"/>
  <c r="H132"/>
  <c r="H133"/>
  <c r="L138"/>
  <c r="L139"/>
  <c r="L144"/>
  <c r="L145"/>
  <c r="H145"/>
  <c r="Q147"/>
  <c r="Q156"/>
  <c r="S156"/>
  <c r="S27"/>
  <c r="H156"/>
  <c r="L156"/>
  <c r="J156"/>
  <c r="J157"/>
  <c i="22" r="Q34"/>
  <c r="Q52"/>
  <c r="H62"/>
  <c r="L62"/>
  <c r="L64"/>
  <c r="Q67"/>
  <c r="Q109"/>
  <c r="L94"/>
  <c r="L97"/>
  <c r="L103"/>
  <c r="L112"/>
  <c r="Q121"/>
  <c r="Q145"/>
  <c r="L136"/>
  <c r="L145"/>
  <c r="L146"/>
  <c r="L154"/>
  <c r="L175"/>
  <c r="L178"/>
  <c r="L196"/>
  <c r="H212"/>
  <c r="L212"/>
  <c r="L214"/>
  <c r="Q220"/>
  <c r="L229"/>
  <c r="L241"/>
  <c r="H244"/>
  <c r="Q247"/>
  <c r="Q262"/>
  <c r="L253"/>
  <c r="L268"/>
  <c r="Q274"/>
  <c r="H278"/>
  <c r="L280"/>
  <c r="L292"/>
  <c r="Q301"/>
  <c r="Q310"/>
  <c r="Q325"/>
  <c r="L337"/>
  <c i="23" r="Q32"/>
  <c r="Q56"/>
  <c r="L47"/>
  <c r="Q53"/>
  <c r="Q77"/>
  <c r="Q86"/>
  <c r="Q92"/>
  <c r="Q95"/>
  <c r="L95"/>
  <c r="L96"/>
  <c r="L101"/>
  <c r="L104"/>
  <c r="L25"/>
  <c r="H116"/>
  <c r="L116"/>
  <c r="L26"/>
  <c i="24" r="L29"/>
  <c r="Q32"/>
  <c r="Q50"/>
  <c r="L38"/>
  <c r="H50"/>
  <c r="Q53"/>
  <c r="Q74"/>
  <c r="Q65"/>
  <c r="Q68"/>
  <c r="H75"/>
  <c r="J10"/>
  <c i="1" r="D42"/>
  <c i="24" r="L80"/>
  <c r="L83"/>
  <c r="L95"/>
  <c r="H101"/>
  <c r="J101"/>
  <c r="J102"/>
  <c i="1" r="D43"/>
  <c r="D54"/>
  <c r="D55"/>
  <c i="2" r="L42"/>
  <c r="L43"/>
  <c r="Q69"/>
  <c r="Q78"/>
  <c r="L78"/>
  <c r="L79"/>
  <c i="3" r="L32"/>
  <c r="H140"/>
  <c r="Q143"/>
  <c r="Q161"/>
  <c r="H269"/>
  <c r="L272"/>
  <c i="4" r="H97"/>
  <c r="L106"/>
  <c r="L107"/>
  <c r="L136"/>
  <c r="L145"/>
  <c i="5" r="K23"/>
  <c r="L56"/>
  <c r="L71"/>
  <c r="L77"/>
  <c r="L80"/>
  <c r="L86"/>
  <c r="L89"/>
  <c r="H92"/>
  <c r="L92"/>
  <c r="L93"/>
  <c r="L95"/>
  <c r="Q95"/>
  <c r="Q116"/>
  <c r="L98"/>
  <c r="L101"/>
  <c r="L104"/>
  <c r="L107"/>
  <c r="L110"/>
  <c r="L113"/>
  <c r="H116"/>
  <c r="L116"/>
  <c r="L117"/>
  <c r="L119"/>
  <c r="Q119"/>
  <c r="L122"/>
  <c r="L125"/>
  <c r="Q128"/>
  <c r="H144"/>
  <c i="6" r="L31"/>
  <c r="L34"/>
  <c r="L52"/>
  <c r="H55"/>
  <c r="L58"/>
  <c r="L82"/>
  <c r="H94"/>
  <c r="Q100"/>
  <c r="Q106"/>
  <c r="S106"/>
  <c r="S22"/>
  <c r="J106"/>
  <c r="J107"/>
  <c r="L109"/>
  <c r="H136"/>
  <c r="L136"/>
  <c r="L23"/>
  <c r="L142"/>
  <c r="J142"/>
  <c r="J143"/>
  <c r="H143"/>
  <c r="Q157"/>
  <c r="J166"/>
  <c r="J167"/>
  <c r="H167"/>
  <c i="7" r="J11"/>
  <c i="1" r="F25"/>
  <c i="7" r="L26"/>
  <c r="L32"/>
  <c r="L38"/>
  <c r="H51"/>
  <c r="J10"/>
  <c i="8" r="L32"/>
  <c r="J32"/>
  <c r="S32"/>
  <c r="S20"/>
  <c r="H33"/>
  <c r="J10"/>
  <c r="J38"/>
  <c r="J39"/>
  <c r="L59"/>
  <c r="H65"/>
  <c r="L65"/>
  <c r="L66"/>
  <c i="9" r="Q33"/>
  <c r="Q39"/>
  <c r="Q36"/>
  <c r="H39"/>
  <c r="L39"/>
  <c r="L40"/>
  <c r="L42"/>
  <c i="10" r="H34"/>
  <c r="L34"/>
  <c r="L35"/>
  <c r="L37"/>
  <c r="Q40"/>
  <c r="L43"/>
  <c r="L46"/>
  <c r="L21"/>
  <c r="H47"/>
  <c r="J10"/>
  <c r="Q49"/>
  <c r="Q52"/>
  <c r="H52"/>
  <c r="L52"/>
  <c r="J52"/>
  <c r="J53"/>
  <c r="H53"/>
  <c i="11" r="L27"/>
  <c r="L30"/>
  <c r="Q33"/>
  <c r="Q36"/>
  <c r="H39"/>
  <c r="L39"/>
  <c r="J39"/>
  <c r="J40"/>
  <c r="Q42"/>
  <c r="Q45"/>
  <c r="H45"/>
  <c i="12" r="L21"/>
  <c r="L31"/>
  <c r="L37"/>
  <c r="H41"/>
  <c r="J10"/>
  <c r="L43"/>
  <c r="H47"/>
  <c r="L47"/>
  <c r="Q67"/>
  <c r="Q70"/>
  <c r="H70"/>
  <c r="Q73"/>
  <c r="Q82"/>
  <c r="S82"/>
  <c r="S25"/>
  <c i="13" r="L23"/>
  <c r="L25"/>
  <c r="L31"/>
  <c r="H34"/>
  <c r="L34"/>
  <c r="L20"/>
  <c r="L49"/>
  <c r="H52"/>
  <c r="H53"/>
  <c r="J10"/>
  <c r="L55"/>
  <c r="Q64"/>
  <c r="Q76"/>
  <c r="S76"/>
  <c r="S23"/>
  <c r="Q79"/>
  <c r="Q82"/>
  <c r="H82"/>
  <c r="L82"/>
  <c r="L83"/>
  <c r="Q85"/>
  <c r="Q94"/>
  <c r="S94"/>
  <c r="S25"/>
  <c r="J94"/>
  <c r="J95"/>
  <c r="H95"/>
  <c i="14" r="L43"/>
  <c r="L58"/>
  <c r="L59"/>
  <c i="15" r="Q82"/>
  <c r="Q106"/>
  <c r="Q109"/>
  <c r="S109"/>
  <c r="S24"/>
  <c i="16" r="L30"/>
  <c r="Q54"/>
  <c r="H58"/>
  <c r="L84"/>
  <c r="L93"/>
  <c r="L105"/>
  <c r="H108"/>
  <c r="J108"/>
  <c r="J109"/>
  <c r="H109"/>
  <c r="Q114"/>
  <c r="L117"/>
  <c r="H120"/>
  <c r="J120"/>
  <c r="J121"/>
  <c r="H121"/>
  <c r="Q123"/>
  <c r="Q129"/>
  <c r="H129"/>
  <c i="17" r="H52"/>
  <c r="S7"/>
  <c r="L61"/>
  <c r="H64"/>
  <c r="J64"/>
  <c r="J65"/>
  <c r="H71"/>
  <c i="18" r="L29"/>
  <c r="H54"/>
  <c r="J10"/>
  <c r="H92"/>
  <c r="J92"/>
  <c r="J93"/>
  <c r="H93"/>
  <c r="L93"/>
  <c r="L98"/>
  <c r="L23"/>
  <c i="19" r="L29"/>
  <c r="L53"/>
  <c r="L20"/>
  <c r="L56"/>
  <c r="L71"/>
  <c r="L72"/>
  <c r="L74"/>
  <c r="L77"/>
  <c r="H92"/>
  <c r="H99"/>
  <c r="J10"/>
  <c i="20" r="L20"/>
  <c r="H50"/>
  <c r="J11"/>
  <c i="1" r="F38"/>
  <c i="21" r="L24"/>
  <c r="L42"/>
  <c r="H60"/>
  <c r="L63"/>
  <c r="Q87"/>
  <c r="L90"/>
  <c r="L91"/>
  <c r="L93"/>
  <c r="L105"/>
  <c r="H108"/>
  <c r="H109"/>
  <c r="J10"/>
  <c r="Q111"/>
  <c r="Q132"/>
  <c r="S132"/>
  <c r="S24"/>
  <c r="J132"/>
  <c r="J133"/>
  <c r="H138"/>
  <c r="Q141"/>
  <c r="Q144"/>
  <c r="H157"/>
  <c i="22" r="L34"/>
  <c r="Q46"/>
  <c r="Q55"/>
  <c r="Q70"/>
  <c r="Q91"/>
  <c r="L106"/>
  <c r="L109"/>
  <c r="L21"/>
  <c r="H110"/>
  <c r="Q142"/>
  <c r="H146"/>
  <c r="Q148"/>
  <c r="Q166"/>
  <c r="Q160"/>
  <c r="L163"/>
  <c r="H166"/>
  <c r="J166"/>
  <c r="J167"/>
  <c r="H167"/>
  <c r="L167"/>
  <c r="L169"/>
  <c r="L172"/>
  <c r="Q202"/>
  <c r="Q211"/>
  <c r="H211"/>
  <c r="J211"/>
  <c r="J212"/>
  <c r="Q214"/>
  <c r="Q223"/>
  <c r="Q235"/>
  <c r="L244"/>
  <c r="L245"/>
  <c r="H262"/>
  <c r="L262"/>
  <c r="L263"/>
  <c r="H263"/>
  <c r="Q265"/>
  <c r="Q277"/>
  <c r="L277"/>
  <c r="L27"/>
  <c r="Q295"/>
  <c r="Q340"/>
  <c r="Q304"/>
  <c r="L313"/>
  <c r="L322"/>
  <c r="H340"/>
  <c i="23" r="L22"/>
  <c r="L35"/>
  <c r="L56"/>
  <c r="L57"/>
  <c r="H57"/>
  <c r="L59"/>
  <c r="L68"/>
  <c r="L71"/>
  <c r="L21"/>
  <c r="Q74"/>
  <c r="Q80"/>
  <c r="H80"/>
  <c r="J80"/>
  <c r="J81"/>
  <c r="H81"/>
  <c r="L83"/>
  <c r="H89"/>
  <c r="J89"/>
  <c r="J90"/>
  <c r="H90"/>
  <c r="L92"/>
  <c r="H95"/>
  <c r="H105"/>
  <c r="L107"/>
  <c i="24" r="L23"/>
  <c r="L56"/>
  <c r="L71"/>
  <c r="H74"/>
  <c r="L74"/>
  <c r="L75"/>
  <c r="Q77"/>
  <c r="Q80"/>
  <c r="H102"/>
  <c r="L102"/>
  <c i="25" r="L29"/>
  <c r="L32"/>
  <c r="H50"/>
  <c r="Q53"/>
  <c r="Q74"/>
  <c r="L62"/>
  <c r="L74"/>
  <c r="L75"/>
  <c r="Q77"/>
  <c r="Q80"/>
  <c r="L83"/>
  <c r="Q92"/>
  <c r="Q95"/>
  <c r="H95"/>
  <c r="L95"/>
  <c r="L96"/>
  <c i="26" r="L32"/>
  <c r="Q35"/>
  <c r="H50"/>
  <c r="L50"/>
  <c r="L20"/>
  <c r="H51"/>
  <c r="Q65"/>
  <c r="H71"/>
  <c r="Q74"/>
  <c r="Q77"/>
  <c r="L78"/>
  <c r="Q80"/>
  <c r="Q92"/>
  <c r="L86"/>
  <c r="H92"/>
  <c i="27" r="Q30"/>
  <c r="Q51"/>
  <c r="H51"/>
  <c r="H52"/>
  <c r="L57"/>
  <c r="Q60"/>
  <c r="Q75"/>
  <c r="H75"/>
  <c r="L75"/>
  <c r="L21"/>
  <c r="H76"/>
  <c r="L78"/>
  <c r="Q90"/>
  <c r="Q117"/>
  <c r="Q111"/>
  <c r="H117"/>
  <c r="L117"/>
  <c r="L23"/>
  <c r="L123"/>
  <c r="H124"/>
  <c i="28" r="Q26"/>
  <c r="Q29"/>
  <c r="H30"/>
  <c r="J10"/>
  <c i="29" r="L26"/>
  <c r="H29"/>
  <c r="J11"/>
  <c i="1" r="F47"/>
  <c i="29" r="L29"/>
  <c r="L30"/>
  <c i="30" r="L26"/>
  <c i="31" r="L35"/>
  <c r="Q41"/>
  <c r="L50"/>
  <c r="Q53"/>
  <c r="Q56"/>
  <c r="Q59"/>
  <c r="L62"/>
  <c r="Q65"/>
  <c r="L68"/>
  <c r="Q71"/>
  <c r="L74"/>
  <c r="L77"/>
  <c r="L20"/>
  <c r="H78"/>
  <c r="Q80"/>
  <c r="L83"/>
  <c r="Q89"/>
  <c r="L92"/>
  <c r="Q95"/>
  <c r="L98"/>
  <c r="Q104"/>
  <c r="L107"/>
  <c r="L110"/>
  <c r="Q113"/>
  <c r="L116"/>
  <c r="Q122"/>
  <c r="L125"/>
  <c r="Q128"/>
  <c r="L131"/>
  <c r="Q134"/>
  <c r="L137"/>
  <c r="Q140"/>
  <c r="L143"/>
  <c r="Q146"/>
  <c r="L149"/>
  <c r="Q152"/>
  <c r="L155"/>
  <c r="Q158"/>
  <c r="L161"/>
  <c r="Q164"/>
  <c r="L170"/>
  <c r="Q212"/>
  <c r="L215"/>
  <c r="Q218"/>
  <c r="Q227"/>
  <c r="L233"/>
  <c r="Q236"/>
  <c r="Q248"/>
  <c r="Q251"/>
  <c r="L257"/>
  <c r="Q263"/>
  <c r="L269"/>
  <c r="L278"/>
  <c r="Q290"/>
  <c r="L296"/>
  <c r="Q320"/>
  <c r="L335"/>
  <c r="L338"/>
  <c r="Q341"/>
  <c r="L344"/>
  <c r="L347"/>
  <c r="Q350"/>
  <c r="H353"/>
  <c r="L353"/>
  <c r="L354"/>
  <c r="L356"/>
  <c r="Q359"/>
  <c r="H362"/>
  <c r="L365"/>
  <c r="Q368"/>
  <c r="L371"/>
  <c r="Q380"/>
  <c r="Q386"/>
  <c r="L383"/>
  <c r="H386"/>
  <c r="L386"/>
  <c r="J386"/>
  <c r="J387"/>
  <c r="H387"/>
  <c r="Q389"/>
  <c r="Q392"/>
  <c r="L395"/>
  <c r="L401"/>
  <c r="L404"/>
  <c r="H407"/>
  <c r="L407"/>
  <c r="L27"/>
  <c r="H408"/>
  <c r="L410"/>
  <c r="Q410"/>
  <c r="Q416"/>
  <c r="L413"/>
  <c r="H416"/>
  <c r="L416"/>
  <c r="L417"/>
  <c r="L419"/>
  <c r="H422"/>
  <c r="L422"/>
  <c r="L423"/>
  <c i="32" r="L23"/>
  <c r="L35"/>
  <c r="Q38"/>
  <c r="Q41"/>
  <c r="L44"/>
  <c r="Q47"/>
  <c r="Q50"/>
  <c r="L53"/>
  <c r="Q56"/>
  <c r="L59"/>
  <c r="Q65"/>
  <c r="L68"/>
  <c r="Q71"/>
  <c r="Q74"/>
  <c r="L77"/>
  <c r="Q80"/>
  <c r="L83"/>
  <c r="Q86"/>
  <c r="L89"/>
  <c r="L92"/>
  <c r="L98"/>
  <c r="L101"/>
  <c r="Q104"/>
  <c r="L107"/>
  <c r="Q110"/>
  <c r="L113"/>
  <c r="Q116"/>
  <c r="Q119"/>
  <c r="L122"/>
  <c r="Q125"/>
  <c r="L131"/>
  <c r="Q134"/>
  <c r="Q137"/>
  <c r="L140"/>
  <c r="Q143"/>
  <c r="L146"/>
  <c r="Q149"/>
  <c r="Q155"/>
  <c r="L170"/>
  <c r="Q173"/>
  <c r="Q188"/>
  <c r="S188"/>
  <c r="S22"/>
  <c r="L179"/>
  <c r="L185"/>
  <c i="25" r="L50"/>
  <c r="L51"/>
  <c r="L77"/>
  <c r="H80"/>
  <c r="L80"/>
  <c r="L81"/>
  <c i="26" r="L21"/>
  <c r="Q29"/>
  <c r="Q50"/>
  <c r="L47"/>
  <c r="L53"/>
  <c r="Q68"/>
  <c r="J71"/>
  <c r="J72"/>
  <c r="H72"/>
  <c r="H78"/>
  <c r="L80"/>
  <c r="L92"/>
  <c r="L23"/>
  <c i="27" r="L51"/>
  <c r="J51"/>
  <c r="J52"/>
  <c r="Q63"/>
  <c r="H87"/>
  <c r="L90"/>
  <c r="Q120"/>
  <c r="Q123"/>
  <c r="H123"/>
  <c i="28" r="L20"/>
  <c r="L26"/>
  <c r="H29"/>
  <c r="J11"/>
  <c i="1" r="F46"/>
  <c i="29" r="H30"/>
  <c r="J10"/>
  <c i="30" r="Q26"/>
  <c r="Q29"/>
  <c r="H29"/>
  <c r="J11"/>
  <c i="1" r="F48"/>
  <c i="31" r="Q35"/>
  <c r="Q77"/>
  <c r="L80"/>
  <c r="Q176"/>
  <c r="L182"/>
  <c r="Q185"/>
  <c r="Q188"/>
  <c r="L191"/>
  <c r="Q194"/>
  <c r="L197"/>
  <c r="Q200"/>
  <c r="H204"/>
  <c r="L204"/>
  <c r="L206"/>
  <c r="L293"/>
  <c r="L302"/>
  <c r="L332"/>
  <c i="32" r="L182"/>
  <c r="H188"/>
  <c r="L188"/>
  <c r="J188"/>
  <c r="J189"/>
  <c r="Q191"/>
  <c r="L194"/>
  <c r="Q197"/>
  <c r="Q200"/>
  <c r="L203"/>
  <c r="Q206"/>
  <c r="L209"/>
  <c r="L212"/>
  <c r="L215"/>
  <c r="L233"/>
  <c r="Q257"/>
  <c r="L263"/>
  <c r="L275"/>
  <c r="Q278"/>
  <c r="L287"/>
  <c r="L302"/>
  <c r="Q308"/>
  <c r="L314"/>
  <c r="Q317"/>
  <c r="Q326"/>
  <c r="L341"/>
  <c r="H344"/>
  <c r="J344"/>
  <c r="J345"/>
  <c r="L350"/>
  <c r="Q365"/>
  <c r="L368"/>
  <c r="Q371"/>
  <c r="L221"/>
  <c r="L239"/>
  <c r="L272"/>
  <c r="Q290"/>
  <c r="Q299"/>
  <c r="L320"/>
  <c r="Q329"/>
  <c r="H345"/>
  <c r="J10"/>
  <c r="Q356"/>
  <c r="Q410"/>
  <c r="Q377"/>
  <c r="Q380"/>
  <c r="L383"/>
  <c r="Q386"/>
  <c r="Q392"/>
  <c r="L395"/>
  <c r="Q398"/>
  <c r="L401"/>
  <c r="Q404"/>
  <c r="L407"/>
  <c r="L413"/>
  <c r="Q416"/>
  <c r="L419"/>
  <c r="L422"/>
  <c r="L425"/>
  <c r="L426"/>
  <c r="H426"/>
  <c r="Q431"/>
  <c r="Q434"/>
  <c r="L434"/>
  <c r="L435"/>
  <c r="L446"/>
  <c r="H450"/>
  <c r="L450"/>
  <c r="L452"/>
  <c r="H458"/>
  <c r="L458"/>
  <c r="L459"/>
  <c r="H464"/>
  <c i="34" r="L20"/>
  <c r="L23"/>
  <c r="L38"/>
  <c r="H41"/>
  <c r="L41"/>
  <c r="J41"/>
  <c r="J42"/>
  <c r="L44"/>
  <c r="H47"/>
  <c r="Q50"/>
  <c r="Q56"/>
  <c r="H56"/>
  <c r="J56"/>
  <c r="J57"/>
  <c r="H57"/>
  <c r="L57"/>
  <c i="35" r="L21"/>
  <c r="Q30"/>
  <c r="Q39"/>
  <c r="Q36"/>
  <c r="H39"/>
  <c r="L39"/>
  <c r="J39"/>
  <c r="J40"/>
  <c r="H40"/>
  <c r="L42"/>
  <c r="H45"/>
  <c r="J45"/>
  <c r="J46"/>
  <c r="L51"/>
  <c r="H54"/>
  <c r="L54"/>
  <c r="J54"/>
  <c r="J55"/>
  <c r="Q57"/>
  <c r="Q60"/>
  <c r="L60"/>
  <c r="L69"/>
  <c r="L24"/>
  <c i="36" r="L29"/>
  <c r="Q38"/>
  <c r="Q44"/>
  <c r="L50"/>
  <c i="37" r="L26"/>
  <c r="L29"/>
  <c r="Q32"/>
  <c r="Q41"/>
  <c r="S41"/>
  <c r="S20"/>
  <c r="Q11"/>
  <c r="S11"/>
  <c i="1" r="S55"/>
  <c i="37" r="H41"/>
  <c r="J11"/>
  <c i="1" r="F55"/>
  <c i="38" r="J11"/>
  <c i="1" r="F56"/>
  <c i="38" r="L26"/>
  <c r="L29"/>
  <c r="Q38"/>
  <c r="Q41"/>
  <c r="S41"/>
  <c r="S20"/>
  <c r="Q11"/>
  <c r="L41"/>
  <c r="J41"/>
  <c r="J42"/>
  <c i="39" r="L26"/>
  <c r="L36"/>
  <c i="40" r="Q29"/>
  <c r="Q125"/>
  <c r="Q38"/>
  <c r="Q53"/>
  <c r="Q59"/>
  <c r="Q71"/>
  <c r="L74"/>
  <c r="Q77"/>
  <c r="Q80"/>
  <c r="Q83"/>
  <c r="L86"/>
  <c r="L89"/>
  <c r="L95"/>
  <c r="Q98"/>
  <c r="L101"/>
  <c r="Q107"/>
  <c r="L119"/>
  <c r="H126"/>
  <c r="J10"/>
  <c i="41" r="L26"/>
  <c r="Q29"/>
  <c r="Q38"/>
  <c r="L38"/>
  <c r="L39"/>
  <c i="42" r="L32"/>
  <c i="5" r="H143"/>
  <c r="J143"/>
  <c r="J144"/>
  <c i="6" r="L145"/>
  <c i="7" r="Q26"/>
  <c r="Q50"/>
  <c i="8" r="Q35"/>
  <c r="Q38"/>
  <c r="S38"/>
  <c r="S21"/>
  <c r="Q41"/>
  <c r="Q56"/>
  <c r="H56"/>
  <c r="L56"/>
  <c r="L57"/>
  <c r="Q59"/>
  <c r="Q65"/>
  <c i="9" r="L27"/>
  <c r="Q42"/>
  <c r="Q45"/>
  <c r="H45"/>
  <c r="L45"/>
  <c r="L21"/>
  <c i="10" r="L28"/>
  <c r="Q37"/>
  <c r="Q46"/>
  <c i="11" r="Q27"/>
  <c r="Q39"/>
  <c r="S39"/>
  <c r="S20"/>
  <c r="L42"/>
  <c r="L45"/>
  <c r="L46"/>
  <c i="12" r="Q31"/>
  <c r="Q34"/>
  <c r="H34"/>
  <c r="L34"/>
  <c r="L35"/>
  <c r="Q37"/>
  <c r="Q40"/>
  <c r="H40"/>
  <c r="J40"/>
  <c r="J41"/>
  <c r="H46"/>
  <c r="J46"/>
  <c r="J47"/>
  <c i="13" r="Q37"/>
  <c r="Q46"/>
  <c r="H46"/>
  <c r="L46"/>
  <c r="L47"/>
  <c r="L79"/>
  <c r="L85"/>
  <c i="14" r="L27"/>
  <c r="L34"/>
  <c r="L61"/>
  <c r="L91"/>
  <c r="H94"/>
  <c r="J11"/>
  <c i="1" r="F32"/>
  <c i="14" r="L94"/>
  <c r="L95"/>
  <c r="L97"/>
  <c r="Q97"/>
  <c r="Q103"/>
  <c r="L100"/>
  <c r="H103"/>
  <c r="L103"/>
  <c r="L104"/>
  <c r="L106"/>
  <c r="L115"/>
  <c r="H124"/>
  <c r="L127"/>
  <c r="L142"/>
  <c r="H148"/>
  <c r="J148"/>
  <c r="J149"/>
  <c r="L151"/>
  <c r="Q157"/>
  <c r="Q169"/>
  <c r="H169"/>
  <c i="15" r="L58"/>
  <c r="Q76"/>
  <c r="Q85"/>
  <c r="H85"/>
  <c r="L88"/>
  <c r="L112"/>
  <c r="H115"/>
  <c i="16" r="H57"/>
  <c r="J11"/>
  <c i="1" r="F34"/>
  <c i="16" r="L102"/>
  <c r="J102"/>
  <c r="J103"/>
  <c r="Q105"/>
  <c r="Q108"/>
  <c r="Q111"/>
  <c r="Q120"/>
  <c r="L129"/>
  <c r="L130"/>
  <c i="17" r="L20"/>
  <c r="L21"/>
  <c r="L55"/>
  <c i="18" r="L56"/>
  <c r="L71"/>
  <c r="L72"/>
  <c r="L74"/>
  <c i="19" r="H53"/>
  <c r="J11"/>
  <c i="1" r="F37"/>
  <c i="19" r="H71"/>
  <c r="L92"/>
  <c r="L93"/>
  <c r="L95"/>
  <c i="20" r="Q26"/>
  <c r="Q50"/>
  <c i="21" r="L33"/>
  <c r="L60"/>
  <c r="J60"/>
  <c r="Q63"/>
  <c r="Q90"/>
  <c r="H90"/>
  <c r="H102"/>
  <c r="L111"/>
  <c r="L135"/>
  <c r="L141"/>
  <c i="22" r="H61"/>
  <c r="J11"/>
  <c i="1" r="F40"/>
  <c i="22" r="L148"/>
  <c r="L265"/>
  <c r="L340"/>
  <c r="L341"/>
  <c i="23" r="L23"/>
  <c r="L32"/>
  <c r="H71"/>
  <c r="J11"/>
  <c i="1" r="F41"/>
  <c i="23" r="L74"/>
  <c r="Q83"/>
  <c r="Q89"/>
  <c r="L98"/>
  <c i="24" r="L50"/>
  <c r="L51"/>
  <c r="L77"/>
  <c r="H80"/>
  <c r="Q83"/>
  <c r="Q101"/>
  <c i="25" r="Q29"/>
  <c r="Q50"/>
  <c r="L35"/>
  <c r="L38"/>
  <c r="L41"/>
  <c r="L44"/>
  <c r="L53"/>
  <c r="H74"/>
  <c i="26" r="Q53"/>
  <c r="Q71"/>
  <c r="S71"/>
  <c r="S21"/>
  <c r="L74"/>
  <c r="H77"/>
  <c r="J77"/>
  <c r="J78"/>
  <c i="27" r="L87"/>
  <c r="L22"/>
  <c i="30" r="L29"/>
  <c r="L20"/>
  <c i="31" r="H179"/>
  <c r="J11"/>
  <c i="1" r="F49"/>
  <c i="31" r="L179"/>
  <c r="L180"/>
  <c r="Q182"/>
  <c r="Q203"/>
  <c r="H203"/>
  <c r="J203"/>
  <c r="J204"/>
  <c r="Q206"/>
  <c r="Q353"/>
  <c r="Q356"/>
  <c r="Q362"/>
  <c r="L362"/>
  <c r="L363"/>
  <c r="Q365"/>
  <c r="Q377"/>
  <c r="H377"/>
  <c r="L377"/>
  <c r="L25"/>
  <c i="32" r="Q35"/>
  <c r="Q62"/>
  <c r="H62"/>
  <c r="L62"/>
  <c r="L63"/>
  <c r="L65"/>
  <c r="H164"/>
  <c r="L164"/>
  <c r="L165"/>
  <c r="L167"/>
  <c r="L191"/>
  <c r="L347"/>
  <c r="H410"/>
  <c r="L410"/>
  <c r="L411"/>
  <c r="Q413"/>
  <c r="Q425"/>
  <c r="H435"/>
  <c r="Q437"/>
  <c r="Q449"/>
  <c r="H449"/>
  <c r="J449"/>
  <c r="J450"/>
  <c r="Q452"/>
  <c r="Q458"/>
  <c r="L464"/>
  <c r="J464"/>
  <c r="J465"/>
  <c i="33" r="Q41"/>
  <c r="Q56"/>
  <c r="S56"/>
  <c r="S20"/>
  <c r="Q11"/>
  <c r="Q53"/>
  <c r="L56"/>
  <c r="J56"/>
  <c r="J57"/>
  <c r="H57"/>
  <c r="J10"/>
  <c i="34" r="Q29"/>
  <c r="Q32"/>
  <c r="H33"/>
  <c r="J10"/>
  <c r="L35"/>
  <c r="L50"/>
  <c i="35" r="Q42"/>
  <c r="Q45"/>
  <c r="S45"/>
  <c r="S21"/>
  <c r="H46"/>
  <c r="Q48"/>
  <c r="Q54"/>
  <c r="S54"/>
  <c r="S22"/>
  <c r="L57"/>
  <c r="H60"/>
  <c r="L63"/>
  <c r="Q66"/>
  <c r="H70"/>
  <c i="36" r="Q35"/>
  <c r="Q59"/>
  <c r="H59"/>
  <c r="J11"/>
  <c i="1" r="F54"/>
  <c i="37" r="Q38"/>
  <c r="L41"/>
  <c r="J41"/>
  <c r="J42"/>
  <c i="38" r="H42"/>
  <c r="J10"/>
  <c i="39" r="L32"/>
  <c r="H35"/>
  <c r="S7"/>
  <c r="H36"/>
  <c r="J10"/>
  <c i="40" r="L26"/>
  <c r="Q32"/>
  <c r="Q41"/>
  <c r="L62"/>
  <c r="Q65"/>
  <c r="L110"/>
  <c r="L125"/>
  <c r="L126"/>
  <c i="41" r="L32"/>
  <c i="42" r="Q29"/>
  <c r="Q41"/>
  <c r="L41"/>
  <c r="L20"/>
  <c r="H42"/>
  <c r="L44"/>
  <c r="L50"/>
  <c r="J50"/>
  <c r="J51"/>
  <c r="H51"/>
  <c r="H57"/>
  <c r="L59"/>
  <c r="Q62"/>
  <c r="H65"/>
  <c i="32" r="L428"/>
  <c r="L437"/>
  <c r="L461"/>
  <c i="33" r="S7"/>
  <c r="L26"/>
  <c i="34" r="L29"/>
  <c r="H32"/>
  <c r="S7"/>
  <c r="Q44"/>
  <c r="Q47"/>
  <c r="L47"/>
  <c r="L48"/>
  <c i="35" r="L48"/>
  <c r="Q63"/>
  <c r="Q69"/>
  <c i="36" r="L26"/>
  <c r="L59"/>
  <c r="L60"/>
  <c i="39" r="Q26"/>
  <c r="Q35"/>
  <c i="40" r="S7"/>
  <c i="41" r="H38"/>
  <c r="J11"/>
  <c i="1" r="F59"/>
  <c i="42" r="L22"/>
  <c r="L29"/>
  <c r="Q44"/>
  <c r="Q50"/>
  <c r="S50"/>
  <c r="S21"/>
  <c r="L53"/>
  <c r="H56"/>
  <c r="J11"/>
  <c i="1" r="F60"/>
  <c i="42" r="Q59"/>
  <c r="Q65"/>
  <c r="L65"/>
  <c r="L66"/>
  <c i="22" l="1" r="S211"/>
  <c r="S24"/>
  <c i="18" r="S92"/>
  <c r="S22"/>
  <c i="33" r="S11"/>
  <c i="1" r="S51"/>
  <c i="32" r="S449"/>
  <c r="S27"/>
  <c i="31" r="S203"/>
  <c r="S22"/>
  <c i="23" r="S89"/>
  <c r="S23"/>
  <c i="27" r="J10"/>
  <c i="25" r="J11"/>
  <c i="1" r="F43"/>
  <c i="23" r="S80"/>
  <c r="S22"/>
  <c i="6" r="J11"/>
  <c i="1" r="F24"/>
  <c i="24" r="S101"/>
  <c r="S23"/>
  <c i="16" r="S120"/>
  <c r="S23"/>
  <c i="35" r="J60"/>
  <c r="J61"/>
  <c r="S39"/>
  <c r="S20"/>
  <c i="32" r="Q164"/>
  <c i="31" r="J10"/>
  <c i="27" r="J123"/>
  <c r="J124"/>
  <c r="S51"/>
  <c r="S20"/>
  <c i="26" r="S77"/>
  <c r="S22"/>
  <c r="S7"/>
  <c i="22" r="Q244"/>
  <c i="16" r="J10"/>
  <c i="13" r="S7"/>
  <c i="10" r="J11"/>
  <c i="1" r="F28"/>
  <c i="5" r="Q143"/>
  <c r="S143"/>
  <c r="S23"/>
  <c i="22" r="Q61"/>
  <c i="18" r="Q53"/>
  <c i="17" r="S64"/>
  <c r="S21"/>
  <c i="16" r="Q57"/>
  <c i="12" r="S40"/>
  <c r="S21"/>
  <c r="J11"/>
  <c i="1" r="F30"/>
  <c i="35" r="J10"/>
  <c i="34" r="S56"/>
  <c r="S23"/>
  <c i="27" r="S123"/>
  <c r="S24"/>
  <c i="31" r="Q407"/>
  <c r="S386"/>
  <c r="S26"/>
  <c r="Q179"/>
  <c i="27" r="J11"/>
  <c i="1" r="F45"/>
  <c i="26" r="J10"/>
  <c i="22" r="S166"/>
  <c r="S23"/>
  <c i="10" r="S52"/>
  <c r="S22"/>
  <c i="9" r="S7"/>
  <c i="24" r="J11"/>
  <c i="1" r="F42"/>
  <c i="15" r="Q73"/>
  <c r="J11"/>
  <c i="1" r="F33"/>
  <c i="14" r="S154"/>
  <c r="S27"/>
  <c r="S148"/>
  <c r="S26"/>
  <c r="Q139"/>
  <c r="S139"/>
  <c r="S25"/>
  <c r="Q94"/>
  <c i="42" r="J10"/>
  <c i="38" r="S11"/>
  <c i="1" r="S56"/>
  <c i="32" r="J11"/>
  <c i="1" r="F50"/>
  <c i="16" r="S108"/>
  <c r="S22"/>
  <c i="35" r="J11"/>
  <c i="1" r="F53"/>
  <c i="32" r="Q344"/>
  <c r="S344"/>
  <c r="S23"/>
  <c i="23" r="J10"/>
  <c i="1" r="D41"/>
  <c i="21" r="S7"/>
  <c i="11" r="J11"/>
  <c i="1" r="F29"/>
  <c i="24" r="J80"/>
  <c r="J81"/>
  <c i="22" r="J10"/>
  <c i="17" r="J10"/>
  <c i="15" r="J10"/>
  <c i="14" r="J124"/>
  <c r="J125"/>
  <c r="J10"/>
  <c i="13" r="J52"/>
  <c r="J53"/>
  <c i="8" r="J11"/>
  <c i="1" r="F26"/>
  <c i="5" r="J10"/>
  <c r="Q53"/>
  <c r="S53"/>
  <c r="S20"/>
  <c i="3" r="J10"/>
  <c i="6" r="Q166"/>
  <c r="S166"/>
  <c r="S25"/>
  <c i="5" r="J11"/>
  <c i="1" r="F23"/>
  <c i="4" r="J11"/>
  <c i="1" r="F22"/>
  <c i="2" r="J11"/>
  <c i="1" r="F20"/>
  <c i="4" r="J10"/>
  <c i="3" r="Q236"/>
  <c r="S236"/>
  <c r="S24"/>
  <c r="J119"/>
  <c r="J120"/>
  <c i="2" r="J84"/>
  <c r="J85"/>
  <c i="34" r="S41"/>
  <c r="S21"/>
  <c i="3" r="S7"/>
  <c i="17" r="S70"/>
  <c r="S22"/>
  <c i="14" r="S7"/>
  <c i="12" r="S46"/>
  <c r="S22"/>
  <c i="18" r="S7"/>
  <c i="6" r="S142"/>
  <c r="S24"/>
  <c i="4" r="S58"/>
  <c r="S20"/>
  <c i="42" r="S7"/>
  <c i="20" r="J50"/>
  <c r="J51"/>
  <c i="39" r="J35"/>
  <c r="J36"/>
  <c i="28" r="J29"/>
  <c r="J30"/>
  <c i="32" r="S464"/>
  <c r="S29"/>
  <c i="34" r="J32"/>
  <c r="J33"/>
  <c i="23" r="S7"/>
  <c i="31" r="S7"/>
  <c i="22" r="J61"/>
  <c r="J62"/>
  <c i="17" r="J52"/>
  <c r="R11"/>
  <c i="42" r="J56"/>
  <c r="J57"/>
  <c i="14" r="S112"/>
  <c r="S23"/>
  <c i="16" r="J57"/>
  <c r="J58"/>
  <c i="2" r="S93"/>
  <c r="S24"/>
  <c i="1" r="D24"/>
  <c r="D25"/>
  <c r="D26"/>
  <c r="D30"/>
  <c r="D31"/>
  <c r="D39"/>
  <c r="D46"/>
  <c r="D47"/>
  <c r="D50"/>
  <c r="D51"/>
  <c r="D58"/>
  <c i="2" r="L20"/>
  <c r="L21"/>
  <c r="L22"/>
  <c r="J42"/>
  <c r="J43"/>
  <c r="J78"/>
  <c r="J79"/>
  <c i="3" r="L23"/>
  <c r="J140"/>
  <c r="J141"/>
  <c i="4" r="L21"/>
  <c r="J97"/>
  <c r="J98"/>
  <c r="J106"/>
  <c r="J107"/>
  <c i="1" r="D28"/>
  <c r="D36"/>
  <c r="D37"/>
  <c r="D38"/>
  <c r="D52"/>
  <c r="D56"/>
  <c r="D57"/>
  <c i="2" r="L23"/>
  <c r="L67"/>
  <c r="L85"/>
  <c i="3" r="L20"/>
  <c r="L21"/>
  <c r="L22"/>
  <c r="J62"/>
  <c r="J63"/>
  <c r="L120"/>
  <c r="J161"/>
  <c r="J162"/>
  <c r="L237"/>
  <c r="J269"/>
  <c r="J270"/>
  <c i="4" r="S7"/>
  <c r="L22"/>
  <c r="L23"/>
  <c r="J142"/>
  <c r="J143"/>
  <c i="5" r="S7"/>
  <c r="L20"/>
  <c r="L54"/>
  <c i="6" r="J55"/>
  <c r="J56"/>
  <c r="L95"/>
  <c r="L137"/>
  <c i="8" r="S7"/>
  <c r="L22"/>
  <c r="L23"/>
  <c r="J33"/>
  <c r="J65"/>
  <c r="J66"/>
  <c i="9" r="J11"/>
  <c i="1" r="F27"/>
  <c i="13" r="J11"/>
  <c i="1" r="F31"/>
  <c i="13" r="L21"/>
  <c r="J34"/>
  <c r="R11"/>
  <c r="L35"/>
  <c r="J46"/>
  <c r="J47"/>
  <c r="J82"/>
  <c r="J83"/>
  <c i="14" r="L20"/>
  <c r="L21"/>
  <c r="L23"/>
  <c r="L24"/>
  <c r="L25"/>
  <c r="J58"/>
  <c r="J59"/>
  <c r="L113"/>
  <c r="L125"/>
  <c r="L140"/>
  <c i="15" r="S7"/>
  <c r="L20"/>
  <c r="L21"/>
  <c r="L22"/>
  <c r="L23"/>
  <c r="L56"/>
  <c i="16" r="S7"/>
  <c r="L21"/>
  <c r="L103"/>
  <c r="J129"/>
  <c r="J130"/>
  <c i="17" r="L71"/>
  <c i="18" r="L21"/>
  <c r="J98"/>
  <c r="J99"/>
  <c i="19" r="S7"/>
  <c r="L22"/>
  <c r="J53"/>
  <c r="J54"/>
  <c r="J92"/>
  <c r="J93"/>
  <c r="J98"/>
  <c r="J99"/>
  <c i="20" r="S7"/>
  <c i="21" r="J11"/>
  <c i="1" r="F39"/>
  <c i="21" r="L20"/>
  <c r="L25"/>
  <c r="L26"/>
  <c r="L61"/>
  <c r="J90"/>
  <c r="J91"/>
  <c r="J102"/>
  <c r="J103"/>
  <c r="L103"/>
  <c i="22" r="S7"/>
  <c r="J109"/>
  <c r="J110"/>
  <c r="L110"/>
  <c r="J262"/>
  <c r="J263"/>
  <c r="J277"/>
  <c r="J278"/>
  <c r="L278"/>
  <c r="J340"/>
  <c r="J341"/>
  <c i="23" r="J56"/>
  <c r="J57"/>
  <c r="J71"/>
  <c r="J72"/>
  <c r="L72"/>
  <c r="J104"/>
  <c r="J105"/>
  <c i="24" r="S7"/>
  <c r="L22"/>
  <c r="L81"/>
  <c i="25" r="L21"/>
  <c r="L22"/>
  <c i="1" r="D20"/>
  <c i="2" r="S7"/>
  <c i="3" r="L24"/>
  <c r="L25"/>
  <c i="4" r="L24"/>
  <c r="L25"/>
  <c r="J133"/>
  <c r="J134"/>
  <c r="J169"/>
  <c r="J170"/>
  <c i="5" r="L21"/>
  <c r="L22"/>
  <c r="J92"/>
  <c r="J93"/>
  <c r="J116"/>
  <c r="J117"/>
  <c i="6" r="S7"/>
  <c r="L56"/>
  <c r="J94"/>
  <c r="J95"/>
  <c r="J136"/>
  <c r="J137"/>
  <c r="L143"/>
  <c i="7" r="L20"/>
  <c r="J50"/>
  <c r="J51"/>
  <c i="8" r="L20"/>
  <c r="L33"/>
  <c r="J56"/>
  <c r="J57"/>
  <c i="9" r="L20"/>
  <c r="J45"/>
  <c r="J46"/>
  <c r="L46"/>
  <c i="10" r="L20"/>
  <c r="L22"/>
  <c r="J46"/>
  <c r="J47"/>
  <c r="L47"/>
  <c r="L53"/>
  <c i="11" r="S7"/>
  <c r="L21"/>
  <c r="L40"/>
  <c r="J45"/>
  <c r="J46"/>
  <c i="12" r="S7"/>
  <c r="L20"/>
  <c r="L23"/>
  <c r="J34"/>
  <c r="R11"/>
  <c r="J64"/>
  <c r="J65"/>
  <c r="J70"/>
  <c r="J71"/>
  <c r="L71"/>
  <c i="13" r="L22"/>
  <c r="L24"/>
  <c r="L53"/>
  <c i="15" r="J85"/>
  <c r="J86"/>
  <c r="J103"/>
  <c r="J104"/>
  <c r="L110"/>
  <c r="J115"/>
  <c r="J116"/>
  <c r="L116"/>
  <c i="16" r="L24"/>
  <c i="17" r="J11"/>
  <c i="1" r="F35"/>
  <c i="18" r="L20"/>
  <c r="J53"/>
  <c r="J54"/>
  <c r="J71"/>
  <c r="J72"/>
  <c r="L99"/>
  <c i="19" r="L21"/>
  <c r="L54"/>
  <c r="J71"/>
  <c r="J72"/>
  <c r="L99"/>
  <c i="21" r="L21"/>
  <c r="L23"/>
  <c r="J61"/>
  <c r="J144"/>
  <c r="J145"/>
  <c r="L157"/>
  <c i="22" r="L26"/>
  <c r="L28"/>
  <c r="J145"/>
  <c r="J146"/>
  <c i="23" r="L20"/>
  <c r="L105"/>
  <c r="J116"/>
  <c r="J117"/>
  <c r="L117"/>
  <c i="24" r="L20"/>
  <c r="J50"/>
  <c r="J51"/>
  <c i="25" r="J74"/>
  <c r="J75"/>
  <c r="J80"/>
  <c r="J81"/>
  <c i="26" r="J11"/>
  <c i="1" r="F44"/>
  <c i="26" r="L93"/>
  <c i="27" r="S7"/>
  <c r="L76"/>
  <c r="J87"/>
  <c r="J88"/>
  <c r="L118"/>
  <c i="28" r="S7"/>
  <c i="29" r="L20"/>
  <c i="30" r="J29"/>
  <c r="J30"/>
  <c i="31" r="L28"/>
  <c r="L29"/>
  <c r="J77"/>
  <c r="J78"/>
  <c r="L78"/>
  <c r="J362"/>
  <c r="J363"/>
  <c r="J377"/>
  <c r="J378"/>
  <c r="L378"/>
  <c r="L387"/>
  <c r="J407"/>
  <c r="J408"/>
  <c r="L408"/>
  <c r="J416"/>
  <c r="J417"/>
  <c r="J422"/>
  <c r="J423"/>
  <c i="32" r="S7"/>
  <c r="L20"/>
  <c r="L24"/>
  <c r="L29"/>
  <c r="J62"/>
  <c r="J63"/>
  <c i="25" r="J50"/>
  <c r="J51"/>
  <c i="26" r="J50"/>
  <c r="J51"/>
  <c r="L51"/>
  <c r="J92"/>
  <c r="J93"/>
  <c i="27" r="L52"/>
  <c r="J75"/>
  <c r="J76"/>
  <c r="L88"/>
  <c r="J117"/>
  <c r="J118"/>
  <c r="L124"/>
  <c i="30" r="L30"/>
  <c i="31" r="L23"/>
  <c r="L24"/>
  <c r="J179"/>
  <c r="J180"/>
  <c i="32" r="L189"/>
  <c r="J410"/>
  <c r="J411"/>
  <c r="J434"/>
  <c r="J435"/>
  <c r="L465"/>
  <c i="33" r="L20"/>
  <c r="L57"/>
  <c i="34" r="J11"/>
  <c i="1" r="F52"/>
  <c i="34" r="L42"/>
  <c r="J47"/>
  <c r="J48"/>
  <c i="35" r="S7"/>
  <c r="L20"/>
  <c r="L40"/>
  <c r="L61"/>
  <c r="L70"/>
  <c i="36" r="S7"/>
  <c r="L20"/>
  <c r="J59"/>
  <c r="J60"/>
  <c i="37" r="L20"/>
  <c r="L42"/>
  <c i="38" r="L20"/>
  <c r="L42"/>
  <c i="39" r="J11"/>
  <c i="1" r="F57"/>
  <c i="40" r="J125"/>
  <c r="R11"/>
  <c i="42" r="L21"/>
  <c r="L42"/>
  <c i="6" r="L24"/>
  <c i="9" r="J39"/>
  <c r="J40"/>
  <c i="10" r="S7"/>
  <c r="J34"/>
  <c r="R11"/>
  <c i="11" r="L20"/>
  <c i="14" r="L22"/>
  <c r="L28"/>
  <c r="J94"/>
  <c r="J95"/>
  <c r="J103"/>
  <c r="J104"/>
  <c r="J169"/>
  <c r="J170"/>
  <c i="15" r="L24"/>
  <c r="J73"/>
  <c r="J74"/>
  <c i="17" r="L22"/>
  <c i="21" r="L27"/>
  <c r="J108"/>
  <c r="J109"/>
  <c r="J138"/>
  <c r="J139"/>
  <c i="22" r="L22"/>
  <c r="L25"/>
  <c r="J244"/>
  <c r="J245"/>
  <c i="23" r="L24"/>
  <c r="J95"/>
  <c r="J96"/>
  <c i="24" r="L21"/>
  <c r="J74"/>
  <c r="J75"/>
  <c i="25" r="S7"/>
  <c r="L20"/>
  <c r="L23"/>
  <c r="J95"/>
  <c r="J96"/>
  <c i="27" r="L20"/>
  <c r="L24"/>
  <c i="29" r="S7"/>
  <c r="J29"/>
  <c r="J30"/>
  <c i="30" r="S7"/>
  <c i="31" r="L21"/>
  <c r="L26"/>
  <c r="J353"/>
  <c r="J354"/>
  <c i="32" r="L21"/>
  <c r="L22"/>
  <c r="L25"/>
  <c r="L26"/>
  <c r="L28"/>
  <c r="J164"/>
  <c r="J165"/>
  <c i="33" r="R11"/>
  <c i="34" r="L21"/>
  <c r="L22"/>
  <c i="35" r="L22"/>
  <c r="L55"/>
  <c r="J69"/>
  <c r="J70"/>
  <c i="37" r="R11"/>
  <c i="38" r="R11"/>
  <c i="41" r="S7"/>
  <c r="J38"/>
  <c r="R11"/>
  <c i="42" r="J41"/>
  <c r="S41"/>
  <c r="S20"/>
  <c r="L51"/>
  <c i="32" r="J425"/>
  <c r="J426"/>
  <c r="J458"/>
  <c r="J459"/>
  <c i="35" r="L23"/>
  <c i="37" r="S7"/>
  <c i="40" r="L20"/>
  <c i="41" r="L20"/>
  <c i="42" r="L23"/>
  <c r="J65"/>
  <c r="J66"/>
  <c l="1" r="R11"/>
  <c i="31" r="S407"/>
  <c r="S27"/>
  <c i="22" r="S244"/>
  <c r="S25"/>
  <c i="1" r="S7"/>
  <c r="F13"/>
  <c i="14" r="S94"/>
  <c r="S21"/>
  <c i="15" r="S73"/>
  <c r="S21"/>
  <c i="31" r="S179"/>
  <c r="S21"/>
  <c i="16" r="S57"/>
  <c r="S20"/>
  <c i="22" r="S61"/>
  <c r="S20"/>
  <c i="32" r="S164"/>
  <c r="S21"/>
  <c i="18" r="S53"/>
  <c r="S20"/>
  <c i="6" r="S136"/>
  <c r="S23"/>
  <c i="4" r="R11"/>
  <c i="41" r="S38"/>
  <c r="S20"/>
  <c r="Q11"/>
  <c r="S11"/>
  <c i="1" r="S59"/>
  <c i="9" r="S39"/>
  <c r="S20"/>
  <c i="32" r="S62"/>
  <c r="S20"/>
  <c i="7" r="S50"/>
  <c r="S20"/>
  <c r="Q11"/>
  <c r="S11"/>
  <c i="1" r="S25"/>
  <c i="22" r="S145"/>
  <c r="S22"/>
  <c i="24" r="S50"/>
  <c r="S20"/>
  <c i="3" r="S269"/>
  <c r="S25"/>
  <c i="22" r="S109"/>
  <c r="S21"/>
  <c i="8" r="S65"/>
  <c r="S23"/>
  <c i="21" r="S90"/>
  <c r="S21"/>
  <c i="35" r="S69"/>
  <c r="S24"/>
  <c i="8" r="R11"/>
  <c i="12" r="S70"/>
  <c r="S24"/>
  <c i="5" r="S116"/>
  <c r="S22"/>
  <c i="31" r="S353"/>
  <c r="S23"/>
  <c i="19" r="S92"/>
  <c r="S22"/>
  <c i="21" r="S144"/>
  <c r="S26"/>
  <c i="30" r="S29"/>
  <c r="S20"/>
  <c r="Q11"/>
  <c r="S11"/>
  <c i="1" r="S48"/>
  <c i="32" r="S458"/>
  <c r="S28"/>
  <c i="42" r="S65"/>
  <c r="S23"/>
  <c i="16" r="S129"/>
  <c r="S24"/>
  <c i="22" r="S277"/>
  <c r="S27"/>
  <c i="24" r="S80"/>
  <c r="S22"/>
  <c i="27" r="S117"/>
  <c r="S23"/>
  <c i="35" r="S60"/>
  <c r="S23"/>
  <c i="3" r="S119"/>
  <c r="S21"/>
  <c i="4" r="S169"/>
  <c r="S25"/>
  <c i="15" r="S103"/>
  <c r="S23"/>
  <c i="27" r="S75"/>
  <c r="S21"/>
  <c i="2" r="S42"/>
  <c r="S20"/>
  <c i="11" r="R11"/>
  <c i="6" r="S55"/>
  <c r="S20"/>
  <c i="14" r="S58"/>
  <c r="S20"/>
  <c i="19" r="S53"/>
  <c r="S20"/>
  <c i="25" r="S95"/>
  <c r="S23"/>
  <c i="32" r="S434"/>
  <c r="S26"/>
  <c i="12" r="S34"/>
  <c r="S20"/>
  <c i="32" r="S410"/>
  <c r="S24"/>
  <c i="26" r="S92"/>
  <c r="S23"/>
  <c i="23" r="S56"/>
  <c r="S20"/>
  <c i="32" r="S425"/>
  <c r="S25"/>
  <c i="9" r="S45"/>
  <c r="S21"/>
  <c i="14" r="S103"/>
  <c r="S22"/>
  <c i="21" r="R11"/>
  <c i="4" r="S142"/>
  <c r="S24"/>
  <c i="3" r="S140"/>
  <c r="S22"/>
  <c i="17" r="S52"/>
  <c r="S20"/>
  <c r="Q11"/>
  <c r="S11"/>
  <c i="1" r="S35"/>
  <c i="5" r="R11"/>
  <c i="34" r="S47"/>
  <c r="S22"/>
  <c i="4" r="S97"/>
  <c r="S21"/>
  <c i="40" r="S125"/>
  <c r="S20"/>
  <c r="Q11"/>
  <c r="S11"/>
  <c i="1" r="S58"/>
  <c i="15" r="S115"/>
  <c r="S25"/>
  <c i="22" r="S340"/>
  <c r="S28"/>
  <c i="15" r="R11"/>
  <c i="14" r="S169"/>
  <c r="S28"/>
  <c i="6" r="S94"/>
  <c r="S21"/>
  <c i="28" r="S29"/>
  <c r="S20"/>
  <c r="Q11"/>
  <c r="S11"/>
  <c i="1" r="S46"/>
  <c i="19" r="S98"/>
  <c r="S23"/>
  <c i="11" r="S45"/>
  <c r="S21"/>
  <c r="Q11"/>
  <c r="S11"/>
  <c i="1" r="S29"/>
  <c i="3" r="S161"/>
  <c r="S23"/>
  <c i="25" r="S50"/>
  <c r="S20"/>
  <c i="24" r="S74"/>
  <c r="S21"/>
  <c i="35" r="R11"/>
  <c i="5" r="S92"/>
  <c r="S21"/>
  <c i="25" r="S74"/>
  <c r="S21"/>
  <c i="22" r="S262"/>
  <c r="S26"/>
  <c i="13" r="S46"/>
  <c r="S21"/>
  <c i="31" r="S77"/>
  <c r="S20"/>
  <c r="S416"/>
  <c r="S28"/>
  <c i="25" r="S80"/>
  <c r="S22"/>
  <c i="31" r="S377"/>
  <c r="S25"/>
  <c i="15" r="S85"/>
  <c r="S22"/>
  <c i="14" r="S124"/>
  <c r="S24"/>
  <c i="18" r="S71"/>
  <c r="S21"/>
  <c i="23" r="S95"/>
  <c r="S24"/>
  <c i="8" r="S56"/>
  <c r="S22"/>
  <c i="2" r="S78"/>
  <c r="S22"/>
  <c i="26" r="S50"/>
  <c r="S20"/>
  <c i="3" r="S62"/>
  <c r="S20"/>
  <c i="39" r="S35"/>
  <c r="S20"/>
  <c r="Q11"/>
  <c r="S11"/>
  <c i="1" r="S57"/>
  <c i="20" r="S50"/>
  <c r="S20"/>
  <c r="Q11"/>
  <c r="S11"/>
  <c i="1" r="S38"/>
  <c i="10" r="S46"/>
  <c r="S21"/>
  <c i="31" r="S362"/>
  <c r="S24"/>
  <c i="36" r="S59"/>
  <c r="S20"/>
  <c r="Q11"/>
  <c r="S11"/>
  <c i="1" r="S54"/>
  <c i="27" r="R11"/>
  <c i="13" r="S82"/>
  <c r="S24"/>
  <c i="34" r="S32"/>
  <c r="S20"/>
  <c i="12" r="S64"/>
  <c r="S23"/>
  <c i="1" r="D23"/>
  <c r="D32"/>
  <c r="D40"/>
  <c r="D44"/>
  <c r="D45"/>
  <c r="D49"/>
  <c i="10" r="S34"/>
  <c r="S20"/>
  <c i="1" r="D60"/>
  <c i="31" r="S422"/>
  <c r="S29"/>
  <c i="13" r="S34"/>
  <c r="S20"/>
  <c i="42" r="S56"/>
  <c r="S22"/>
  <c i="3" r="R11"/>
  <c i="19" r="S71"/>
  <c r="S21"/>
  <c i="21" r="S138"/>
  <c r="S25"/>
  <c i="1" r="D21"/>
  <c r="F11"/>
  <c r="D22"/>
  <c r="D33"/>
  <c r="D34"/>
  <c r="D35"/>
  <c i="4" r="S106"/>
  <c r="S22"/>
  <c i="21" r="S108"/>
  <c r="S23"/>
  <c i="1" r="D53"/>
  <c i="2" r="R11"/>
  <c i="6" r="R11"/>
  <c i="13" r="J35"/>
  <c i="16" r="R11"/>
  <c i="2" r="S84"/>
  <c r="S23"/>
  <c i="19" r="R11"/>
  <c i="20" r="R11"/>
  <c i="23" r="R11"/>
  <c i="24" r="R11"/>
  <c i="23" r="S71"/>
  <c r="S21"/>
  <c r="S104"/>
  <c r="S25"/>
  <c i="7" r="R11"/>
  <c i="9" r="R11"/>
  <c i="10" r="J35"/>
  <c i="12" r="J35"/>
  <c i="21" r="S102"/>
  <c r="S22"/>
  <c i="18" r="S98"/>
  <c r="S23"/>
  <c i="17" r="J53"/>
  <c i="4" r="S133"/>
  <c r="S23"/>
  <c i="22" r="R11"/>
  <c i="29" r="S29"/>
  <c r="S20"/>
  <c r="Q11"/>
  <c r="S11"/>
  <c i="1" r="S47"/>
  <c i="25" r="R11"/>
  <c i="28" r="R11"/>
  <c i="29" r="R11"/>
  <c i="30" r="R11"/>
  <c i="32" r="R11"/>
  <c i="26" r="R11"/>
  <c i="31" r="R11"/>
  <c i="39" r="R11"/>
  <c i="42" r="J42"/>
  <c i="14" r="R11"/>
  <c i="27" r="S87"/>
  <c r="S22"/>
  <c i="18" r="R11"/>
  <c i="13" r="S52"/>
  <c r="S22"/>
  <c i="34" r="R11"/>
  <c i="36" r="R11"/>
  <c i="40" r="J126"/>
  <c i="41" r="J39"/>
  <c i="23" r="S116"/>
  <c r="S26"/>
  <c i="5" l="1" r="Q11"/>
  <c r="S11"/>
  <c i="1" r="S23"/>
  <c i="2" r="Q11"/>
  <c r="S11"/>
  <c i="1" r="S20"/>
  <c i="4" r="Q11"/>
  <c r="S11"/>
  <c i="1" r="S22"/>
  <c i="14" r="Q11"/>
  <c r="S11"/>
  <c i="1" r="S32"/>
  <c i="25" r="Q11"/>
  <c r="S11"/>
  <c i="1" r="S43"/>
  <c i="3" r="Q11"/>
  <c r="S11"/>
  <c i="1" r="S21"/>
  <c i="10" r="Q11"/>
  <c r="S11"/>
  <c i="1" r="S28"/>
  <c i="12" r="Q11"/>
  <c r="S11"/>
  <c i="1" r="S30"/>
  <c i="16" r="Q11"/>
  <c r="S11"/>
  <c i="1" r="S34"/>
  <c i="18" r="Q11"/>
  <c r="S11"/>
  <c i="1" r="S36"/>
  <c i="21" r="Q11"/>
  <c r="S11"/>
  <c i="1" r="S39"/>
  <c i="23" r="Q11"/>
  <c r="S11"/>
  <c i="1" r="S41"/>
  <c i="31" r="Q11"/>
  <c r="S11"/>
  <c i="1" r="S49"/>
  <c i="42" r="Q11"/>
  <c r="S11"/>
  <c i="1" r="S60"/>
  <c i="6" r="Q11"/>
  <c r="S11"/>
  <c i="1" r="S24"/>
  <c i="8" r="Q11"/>
  <c r="S11"/>
  <c i="1" r="S26"/>
  <c i="9" r="Q11"/>
  <c r="S11"/>
  <c i="1" r="S27"/>
  <c i="13" r="Q11"/>
  <c r="S11"/>
  <c i="1" r="S31"/>
  <c i="15" r="Q11"/>
  <c r="S11"/>
  <c i="1" r="S33"/>
  <c i="19" r="Q11"/>
  <c r="S11"/>
  <c i="1" r="S37"/>
  <c i="22" r="Q11"/>
  <c r="S11"/>
  <c i="1" r="S40"/>
  <c i="24" r="Q11"/>
  <c r="S11"/>
  <c i="1" r="S42"/>
  <c i="26" r="Q11"/>
  <c r="S11"/>
  <c i="1" r="S44"/>
  <c i="27" r="Q11"/>
  <c r="S11"/>
  <c i="1" r="S45"/>
  <c i="32" r="Q11"/>
  <c r="S11"/>
  <c i="1" r="S50"/>
  <c i="34" r="Q11"/>
  <c r="S11"/>
  <c i="1" r="S52"/>
  <c i="35" r="Q11"/>
  <c r="S11"/>
  <c i="1" r="S53"/>
</calcChain>
</file>

<file path=xl/sharedStrings.xml><?xml version="1.0" encoding="utf-8"?>
<sst xmlns="http://schemas.openxmlformats.org/spreadsheetml/2006/main">
  <si>
    <t>SOUHRNNÝ LIST STAVBY</t>
  </si>
  <si>
    <t>STAVBA</t>
  </si>
  <si>
    <t>II/322 - Přeložka silnice II/322 Černá za Bory - Dašice</t>
  </si>
  <si>
    <t>26.08.2025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</si>
  <si>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</si>
  <si>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</si>
  <si>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</si>
  <si>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</si>
  <si>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</si>
  <si>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</si>
  <si>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</si>
  <si>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</si>
  <si>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</si>
  <si>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</si>
  <si>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</si>
  <si>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</si>
  <si>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</si>
  <si>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</si>
  <si>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</si>
  <si>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SO001</t>
  </si>
  <si>
    <t>Příprava staveniště</t>
  </si>
  <si>
    <t>SO101</t>
  </si>
  <si>
    <t>Přeložka silnice II/322</t>
  </si>
  <si>
    <t>SO102</t>
  </si>
  <si>
    <t>Komunikace Starzone</t>
  </si>
  <si>
    <t>SO103</t>
  </si>
  <si>
    <t>Silnice III/322 XX Pod Dubem</t>
  </si>
  <si>
    <t>SO104</t>
  </si>
  <si>
    <t>Silnice III_322 XX Zminný</t>
  </si>
  <si>
    <t>SO105</t>
  </si>
  <si>
    <t>Propustky hlavní trasa</t>
  </si>
  <si>
    <t>SO105.1</t>
  </si>
  <si>
    <t>Propustek km 0,922</t>
  </si>
  <si>
    <t>SO105.2</t>
  </si>
  <si>
    <t>Propustek km 1,237</t>
  </si>
  <si>
    <t>SO105.3</t>
  </si>
  <si>
    <t>Propustek km 2,157</t>
  </si>
  <si>
    <t>SO105.4</t>
  </si>
  <si>
    <t>Propustek km 3,082</t>
  </si>
  <si>
    <t>SO105.5</t>
  </si>
  <si>
    <t>Propustek km 3,786</t>
  </si>
  <si>
    <t>SO105.6</t>
  </si>
  <si>
    <t>Propustek km 4,110</t>
  </si>
  <si>
    <t>SO106</t>
  </si>
  <si>
    <t>Účelová komunikace pro zajištění obslužnosti</t>
  </si>
  <si>
    <t>SO107</t>
  </si>
  <si>
    <t>Napojení lesní cesty</t>
  </si>
  <si>
    <t>SO120.1</t>
  </si>
  <si>
    <t>Přístupová komunikace Zminný</t>
  </si>
  <si>
    <t>SO120.2</t>
  </si>
  <si>
    <t>Přístupová komunikace Kostěnice</t>
  </si>
  <si>
    <t>SO130.1</t>
  </si>
  <si>
    <t>Dočasná komunikace A</t>
  </si>
  <si>
    <t>SO130.2</t>
  </si>
  <si>
    <t>Dočasná komunikace B</t>
  </si>
  <si>
    <t>SO130.3</t>
  </si>
  <si>
    <t>Přechodné dopravní značení</t>
  </si>
  <si>
    <t>SO140</t>
  </si>
  <si>
    <t>Rámový propustek</t>
  </si>
  <si>
    <t>SO201</t>
  </si>
  <si>
    <t>Most přes Zmínku km 3,191</t>
  </si>
  <si>
    <t>SO202</t>
  </si>
  <si>
    <t>Zárubní zeď</t>
  </si>
  <si>
    <t>SO301</t>
  </si>
  <si>
    <t>Přeložka vodovodu</t>
  </si>
  <si>
    <t>SO302</t>
  </si>
  <si>
    <t>SO303</t>
  </si>
  <si>
    <t>Přeložka tlakové kanalizace</t>
  </si>
  <si>
    <t>SO304</t>
  </si>
  <si>
    <t>Úprava meliorací</t>
  </si>
  <si>
    <t>SO401</t>
  </si>
  <si>
    <t>Veřejné osvětlení</t>
  </si>
  <si>
    <t>SO403</t>
  </si>
  <si>
    <t>Rozvody NN</t>
  </si>
  <si>
    <t>SO404</t>
  </si>
  <si>
    <t>Chráničky VRS</t>
  </si>
  <si>
    <t>SO501.1</t>
  </si>
  <si>
    <t>Přeložka VTL plynovodu DN500</t>
  </si>
  <si>
    <t>SO501.2</t>
  </si>
  <si>
    <t>Přeložka VTL plynovodu DN300</t>
  </si>
  <si>
    <t>SO801</t>
  </si>
  <si>
    <t>Odhumusování</t>
  </si>
  <si>
    <t>SO802</t>
  </si>
  <si>
    <t>Oplocení silnice</t>
  </si>
  <si>
    <t>SO803</t>
  </si>
  <si>
    <t>Oplocení železnice</t>
  </si>
  <si>
    <t>SO805-1</t>
  </si>
  <si>
    <t>Sadové úpravy SÚSPK</t>
  </si>
  <si>
    <t>SO805-2</t>
  </si>
  <si>
    <t>Sadové úpravy MO IV</t>
  </si>
  <si>
    <t>SO805-3</t>
  </si>
  <si>
    <t>Sadové úpravy město Dašice (za tratí)</t>
  </si>
  <si>
    <t>SO805-4</t>
  </si>
  <si>
    <t>Les</t>
  </si>
  <si>
    <t>SO805-5</t>
  </si>
  <si>
    <t>Následná péče po dobu 3 let</t>
  </si>
  <si>
    <t>SO805-6</t>
  </si>
  <si>
    <t>Následná péče 4. a 5. rok (výmladkový les na pozemku soukromého vlastníka)</t>
  </si>
  <si>
    <t>SO806</t>
  </si>
  <si>
    <t>Směna a úprava pozemku</t>
  </si>
  <si>
    <t>ROZPOČET</t>
  </si>
  <si>
    <t xml:space="preserve">Objekt: </t>
  </si>
  <si>
    <t xml:space="preserve">Celková cena (bez DPH): </t>
  </si>
  <si>
    <t>SO001 - Příprava staveniště</t>
  </si>
  <si>
    <t xml:space="preserve">Celková cena (s DPH): </t>
  </si>
  <si>
    <t>SOUHRN</t>
  </si>
  <si>
    <t>Kód</t>
  </si>
  <si>
    <t>Název</t>
  </si>
  <si>
    <t>všeobecné konstrukce a práce</t>
  </si>
  <si>
    <t>zemní práce</t>
  </si>
  <si>
    <t>přidružená stavební výroba</t>
  </si>
  <si>
    <t>potrubí</t>
  </si>
  <si>
    <t>ostatní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</si>
  <si>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</si>
  <si>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</si>
  <si>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</si>
  <si>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</si>
  <si>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</si>
  <si>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</si>
  <si>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</si>
  <si>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</si>
  <si>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</si>
  <si>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0282R1</t>
  </si>
  <si>
    <t xml:space="preserve">ARCHEOLOGICKÝ  DOHLED</t>
  </si>
  <si>
    <t>KPL</t>
  </si>
  <si>
    <t>doplňující popis</t>
  </si>
  <si>
    <t>dohled ZAV během stavby v prostoru dočasných záborů a dle uvážení pracovníka ZAV</t>
  </si>
  <si>
    <t>výměra</t>
  </si>
  <si>
    <t>0284R1</t>
  </si>
  <si>
    <t>BIOLOGICKÝ (EKOLOGICKÝ) DOZOR STAVBY</t>
  </si>
  <si>
    <t>MĚS</t>
  </si>
  <si>
    <t>osoba schválená krajským úřadem Pardubického kraje, oprávněna stanovovat vhodné termíny pro minimalizaci negativních vlivů záměru na životní prostředí (upřesnění termínů terénních prací, kácení dřevin, záchranných transferů)</t>
  </si>
  <si>
    <t>029711.A</t>
  </si>
  <si>
    <t>OSTAT POŽADAVKY - GEOT MONIT NA POVRCHU - MĚŘ (GEODET) BODY</t>
  </si>
  <si>
    <t>v rozsahu nutném pro provedení celé stavby</t>
  </si>
  <si>
    <t>029711.B</t>
  </si>
  <si>
    <t>pro ověření sedání zemního tělesa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</si>
  <si>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</si>
  <si>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</si>
  <si>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</si>
  <si>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</si>
  <si>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</si>
  <si>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</si>
  <si>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</si>
  <si>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11201</t>
  </si>
  <si>
    <t>KÁCENÍ STROMŮ D KMENE DO 0,5M S ODSTRANĚNÍM PAŘEZŮ</t>
  </si>
  <si>
    <t>KUS</t>
  </si>
  <si>
    <t>pařez frézován</t>
  </si>
  <si>
    <t>11202</t>
  </si>
  <si>
    <t>KÁCENÍ STROMŮ D KMENE DO 0,9M S ODSTRANĚNÍM PAŘEZŮ</t>
  </si>
  <si>
    <t>11204</t>
  </si>
  <si>
    <t>KÁCENÍ STROMŮ D KMENE DO 0,3M S ODSTRANĚNÍM PAŘEZŮ</t>
  </si>
  <si>
    <t>7+14 = 21,000 =&gt; A</t>
  </si>
  <si>
    <t>11231</t>
  </si>
  <si>
    <t>ŠTĚPKOVÁNÍ PAŘEZŮ D DO 0,5M</t>
  </si>
  <si>
    <t>vč. odvozu a likvidace hmoty</t>
  </si>
  <si>
    <t>89+210 = 299,000 =&gt; A _x000d_
351+300 = 651,000 =&gt; B _x000d_
A+B = 950,000 =&gt; C</t>
  </si>
  <si>
    <t>11232</t>
  </si>
  <si>
    <t>ŠTĚPKOVÁNÍ PAŘEZŮ D DO 0,9M</t>
  </si>
  <si>
    <t>20+45 = 65,000 =&gt; A</t>
  </si>
  <si>
    <t>11233</t>
  </si>
  <si>
    <t>ŠTĚPKOVÁNÍ PAŘEZŮ D PŘES 0,9M</t>
  </si>
  <si>
    <t>9+2 = 11,000 =&gt; A</t>
  </si>
  <si>
    <t>11241</t>
  </si>
  <si>
    <t>ÚPRAVA STROMŮ D DO 0,5M ŘEZEM VĚTVÍ</t>
  </si>
  <si>
    <t>provedeno odbornou firmou, pro zajištění průjezdného profilu v km 0,0 - km 0,2</t>
  </si>
  <si>
    <t>7 - přidružená stavební výroba</t>
  </si>
  <si>
    <t>7679R1</t>
  </si>
  <si>
    <t>OPLOCENÍ Z VÝSTRAŽNÉHO REFLEXNÍHO PLETIVA CELOPLASTOVÉHO</t>
  </si>
  <si>
    <t>M2</t>
  </si>
  <si>
    <t>výška min. 1,0 m z výstražného reflexního pletiva celoplastového min. 80g/m2, včetně ukotvení na beraněné dřevěné kůly průměr 6 cm dl. 150 cm (po 5 m)</t>
  </si>
  <si>
    <t>280+1682+1194+1491+729+1260+609 = 7245,000 =&gt; A</t>
  </si>
  <si>
    <t>7679R2</t>
  </si>
  <si>
    <t>ÚDRŽBA OPLOCENÍ Z VÝSTRAŽNÉHO REFLEXNÍHO PLETIVA CELOPLASTOVÉHO</t>
  </si>
  <si>
    <t>zajištění údržby po dobu stavby, předpokládá se 2 roky</t>
  </si>
  <si>
    <t>280+1682+1194+1491+729+1260+609+575 = 7820,000 =&gt; A</t>
  </si>
  <si>
    <t>7679R3</t>
  </si>
  <si>
    <t>ODSTRANĚNÍ OPLOCENÍ Z VÝSTRAŽNÉHO REFLEXNÍHO PLETIVA CELOPLASTOVÉHO</t>
  </si>
  <si>
    <t>8 - potrubí</t>
  </si>
  <si>
    <t>87471</t>
  </si>
  <si>
    <t>POTRUBÍ Z TRUB PLAST ODPAD DN DO 1000MM</t>
  </si>
  <si>
    <t>M</t>
  </si>
  <si>
    <t>dočasné zatrubnění vodních toků
PP SN16 DN 1000</t>
  </si>
  <si>
    <t>odečteno z PD 6*4 = 24,000 =&gt; A</t>
  </si>
  <si>
    <t>9 - ostatní práce</t>
  </si>
  <si>
    <t>966R1</t>
  </si>
  <si>
    <t>ODSTRANĚNÍ INFORMAČNÍHO PANELU (BILLBOARD)</t>
  </si>
  <si>
    <t>informační panel (billboard) - demontáž s přesunem, km 0,7, umístění/likvidace dle města Pardubice</t>
  </si>
  <si>
    <t>969271</t>
  </si>
  <si>
    <t>VYBOURÁNÍ POTRUBÍ DN DO 1000MM KANALIZAČ</t>
  </si>
  <si>
    <t>odstranění dočasného zatrubnění vodních toků</t>
  </si>
  <si>
    <t>SO101 - Přeložka silnice II/322</t>
  </si>
  <si>
    <t>základy</t>
  </si>
  <si>
    <t>vodorovné konstrukce</t>
  </si>
  <si>
    <t>komunikace</t>
  </si>
  <si>
    <t>02730</t>
  </si>
  <si>
    <t>POMOC PRÁCE ZŘÍZ NEBO ZAJIŠŤ OCHRANU INŽENÝRSKÝCH SÍTÍ</t>
  </si>
  <si>
    <t>práce v blízkosti IS, ochrana IS pod sjezdy</t>
  </si>
  <si>
    <t>02911</t>
  </si>
  <si>
    <t>A</t>
  </si>
  <si>
    <t>OSTATNÍ POŽADAVKY - ZEMĚMĚŘICKÉ ZAMĚŘENÍ</t>
  </si>
  <si>
    <t>stavba</t>
  </si>
  <si>
    <t>B</t>
  </si>
  <si>
    <t>DSPS, vč. vložení do DTM dle předpisu P1</t>
  </si>
  <si>
    <t>02943</t>
  </si>
  <si>
    <t>OSTATNÍ POŽADAVKY - VYPRACOVÁNÍ RDS</t>
  </si>
  <si>
    <t>dle požadavků investora nebo dle potřeby a uvážení zhotovitele</t>
  </si>
  <si>
    <t>02944</t>
  </si>
  <si>
    <t>OSTAT POŽADAVKY - DOKUMENTACE SKUTEČ PROVEDENÍ</t>
  </si>
  <si>
    <t>3 paré + 3 CD</t>
  </si>
  <si>
    <t>02946</t>
  </si>
  <si>
    <t>OSTAT POŽADAVKY - FOTODOKUMENTACE</t>
  </si>
  <si>
    <t>02950</t>
  </si>
  <si>
    <t>OSTATNÍ POŽADAVKY - POSUDKY, KONTROLY, REVIZNÍ ZPRÁVY</t>
  </si>
  <si>
    <t>02960</t>
  </si>
  <si>
    <t>OSTATNÍ POŽADAVKY - ODBORNÝ DOZOR</t>
  </si>
  <si>
    <t>drážní dohled během stavby</t>
  </si>
  <si>
    <t>02991</t>
  </si>
  <si>
    <t>OSTATNÍ POŽADAVKY - INFORMAČNÍ TABULE</t>
  </si>
  <si>
    <t>informační tabule stavby dle požadavků investora</t>
  </si>
  <si>
    <t>03100</t>
  </si>
  <si>
    <t>ZAŘÍZENÍ STAVENIŠTĚ - ZŘÍZENÍ, PROVOZ, DEMONTÁŽ</t>
  </si>
  <si>
    <t>11332</t>
  </si>
  <si>
    <t>ODSTRANĚNÍ PODKLADŮ ZPEVNĚNÝCH PLOCH Z KAMENIVA NESTMELENÉHO</t>
  </si>
  <si>
    <t>M3</t>
  </si>
  <si>
    <t>odstranění stávající konstukce vozovky v místě napojení na stávjaící stav, při splnění ČSN 73 6133 může být použito pro stavbu zemního tělesa</t>
  </si>
  <si>
    <t>Odečteno z PD:_x000d_
(2303*0,4+704*0,35+1695*0,35)*1,15 = 2024,978 =&gt; A</t>
  </si>
  <si>
    <t>11372</t>
  </si>
  <si>
    <t>FRÉZOVÁNÍ ZPEVNĚNÝCH PLOCH ASFALTOVÝCH</t>
  </si>
  <si>
    <t>frézování pro celkovou rekonstrukci v místech napojení, odvoz na skládku investora (cestmistrovství SÚS PK) po odsouhlasení investorem může být použito pro zřízení nezpevněných krajnic</t>
  </si>
  <si>
    <t>Odečteno z PD:_x000d_
2303*0,18+704*0,1+1695*0,1 = 654,440 =&gt; A</t>
  </si>
  <si>
    <t>nivelační frézování - OŽK km 0,0 - km 0,565, odvoz na skládku investora (cestmistrovství SÚS PK) po odsouhlasení investorem může být použito pro zřízení nezpevněných krajnic</t>
  </si>
  <si>
    <t>Odečteno z PD:_x000d_
4921*0,11 = 541,310 =&gt; A</t>
  </si>
  <si>
    <t>113766</t>
  </si>
  <si>
    <t>FRÉZOVÁNÍ DRÁŽKY PRŮŘEZU DO 800MM2 V ASFALTOVÉ VOZOVCE</t>
  </si>
  <si>
    <t>Odečteno z PD:_x000d_
4*8,5 = 34,000 =&gt; A</t>
  </si>
  <si>
    <t>12373</t>
  </si>
  <si>
    <t>ODKOP PRO SPOD STAVBU SILNIC A ŽELEZNIC TŘ. I</t>
  </si>
  <si>
    <t>Generováno z modelu:_x000d_
3I5LyeBHP2QwJls$M4qSq2 0,333103419714266 = 0,333 =&gt; A _x000d_
1E2PqXEmP4swQrl3PTuMPu 0,0010441835430055 = 0,001 =&gt; B _x000d_
1umGNFAhH7$hT_1WA0IeJF 2493,10877028197 = 2493,109 =&gt; C _x000d_
3SVLOkHKz9vf$JY5lesij$ 30933,8625316039 = 30933,863 =&gt; D _x000d_
0xAEoppzfDyB52uqGYWFZp 81,9769707355791 = 81,977 =&gt; E _x000d_
14isHBAg10PBAZAcVlgVfx 4737,30667440726 = 4737,307 =&gt; F _x000d_
1pcniVRN58CQyh84xUT6hh 406,916666005597 = 406,917 =&gt; G _x000d_
0tfKyOn$P1_woC9WPLjxA1 262,749798723337 = 262,750 =&gt; H _x000d_
3aV0BwsgPEcO6W2C6Nqt0h 47,2262328350071 = 47,226 =&gt; I _x000d_
2t8kcvvor5gvngpgXoj2Kf 0,00278837821011865 = 0,003 =&gt; J _x000d_
1nmsBP5cHDmwtWu7pzWKO1 0,017834033755041 = 0,018 =&gt; K _x000d_
0ma2rq2DXB1v4HXZxh23Od 0,00205403743635519 = 0,002 =&gt; L _x000d_
16sqYXaVjDouBhkUMgsfvu 0,738960399138631 = 0,739 =&gt; M _x000d_
3gFEcN4$DFTgY9_cTDYkM8 0,00874759366237595 = 0,009 =&gt; N _x000d_
0PIC7N9BjC$8cIJH$EM4Xt 0,00155521321469966 = 0,002 =&gt; O _x000d_
0aduo5JVjEYvH$0JuQQDg3 94,9187404314801 = 94,919 =&gt; P _x000d_
2K6tRQ8u15SQdODWK1PBwC 0,000000006485 = 0,000 =&gt; Q _x000d_
0$CXSpMwbFGRBPYdEErGSU 594,377932945542 = 594,378 =&gt; R _x000d_
2$VJ50551CQAHlFGnAI5Kb 0,00278837824216078 = 0,003 =&gt; S _x000d_
1Vg9b7z8H6Fequ7FBluWDn 0,00469885614729337 = 0,005 =&gt; T _x000d_
332eJh05D4ix7PP6sfb1Oc 220,836353982815 = 220,836 =&gt; U _x000d_
2VAhTDkAjACe0h2sf7sTrr 527,778611216197 = 527,779 =&gt; V _x000d_
0qStWLbBD8bOWBtZqfzTmp 0,00469885591396055 = 0,005 =&gt; W _x000d_
A + B + C + D + E + F + G + H + I + J + K + L + M + N + O + P + Q + R + S + T + U + V + W = 40402,181 =&gt; X</t>
  </si>
  <si>
    <t>12922</t>
  </si>
  <si>
    <t>ČIŠTĚNÍ KRAJNIC OD NÁNOSU TL. DO 100MM</t>
  </si>
  <si>
    <t>při splnění ČSN 73 6133 může být použito pro stavbu zemního tělesa</t>
  </si>
  <si>
    <t>1090 = 1090,000 =&gt; A</t>
  </si>
  <si>
    <t>12931</t>
  </si>
  <si>
    <t>ČIŠTĚNÍ PŘÍKOPŮ OD NÁNOSU DO 0,25M3/M</t>
  </si>
  <si>
    <t>Odečteno z PD:_x000d_
121,7+394,3+140+74,3 = 730,300 =&gt; A</t>
  </si>
  <si>
    <t>13273</t>
  </si>
  <si>
    <t>HLOUBENÍ RÝH ŠÍŘ DO 2M PAŽ I NEPAŽ TŘ. I</t>
  </si>
  <si>
    <t>(42,9+8)*0,6*0,6+28,2*0,6*0,8+8*1*1+1*1*1 = 40,860 =&gt; A odečteno z PD_x000d_
6 = 6,000 =&gt; B základ poloportálu_x000d_
A+B = 46,860 =&gt; C</t>
  </si>
  <si>
    <t>17110</t>
  </si>
  <si>
    <t>ULOŽENÍ SYPANINY DO NÁSYPŮ SE ZHUTNĚNÍM</t>
  </si>
  <si>
    <t>Generováno z modelu:_x000d_
1wW9y8zjP5xPkIORiOEQgV 281,813040376078 = 281,813 =&gt; A _x000d_
3ccZmLj$DATgKcLrigNf4y 3160,8174 = 3160,817 =&gt; B _x000d_
A+B = 3442,630 =&gt; C</t>
  </si>
  <si>
    <t>17113</t>
  </si>
  <si>
    <t>ULOŽENÍ SYPANINY DO NÁSYPŮ SE ZHUTNĚNÍM ZE ZEMINY UPRAVENÉ POJIVY</t>
  </si>
  <si>
    <t>Generováno z modelu:_x000d_
1GpJ2g_0H87Pv7nBg2f03z 132,796802022116 = 132,797 =&gt; A _x000d_
2olzXoe$bDTOW98ibtrKMW 19222,3 = 19222,300 =&gt; B _x000d_
2nxICTpZzDau6h7m6FJ6bQ 433,260238374539 = 433,260 =&gt; C _x000d_
2jfqKJeR10UQUORyKMlQjb 258,329235840428 = 258,329 =&gt; D _x000d_
0GIU41$Lv1$9__bZ5bbCbJ 480,644280710221 = 480,644 =&gt; E _x000d_
00sbNqHSL3UftWfqcIn9wY 153,503422697946 = 153,503 =&gt; F _x000d_
0HGxfB_gf58QLPC9YsI8_1 499,545451736933 = 499,545 =&gt; G _x000d_
0EzTQ8oLr0OhC5yPtq18di 85,478253485336 = 85,478 =&gt; H _x000d_
0R$ylqJ$v20haoUSut1APa 350,364286287268 = 350,364 =&gt; I _x000d_
3dNuSORKvBmRXjO6gJsqno 394,278580081763 = 394,279 =&gt; J _x000d_
1_OMNJ1wX0GBTFndV8NGOM 301,483791485502 = 301,484 =&gt; K _x000d_
3H3Kao0DTFruTjFWs9AlD6 412,975943270468 = 412,976 =&gt; L _x000d_
0jMgLtyMX2PBN807b7Rfd_ 364,73128607218 = 364,731 =&gt; M _x000d_
0zL30ym159OPW7T13uXVxd 2448,49475454814 = 2448,495 =&gt; N _x000d_
31HSJyB6H9WBgQDFnIKWFK 532,109310475454 = 532,109 =&gt; O _x000d_
3soa$vqw5ExglOUpKXW_Ah 2035,19000992555 = 2035,190 =&gt; P _x000d_
16TQFGugP2WuZuLaEIjgca 1828,04044604546 = 1828,040 =&gt; Q _x000d_
3d6HNlWw5BhupdmbqfOsfh 353,96365770278 = 353,964 =&gt; R _x000d_
1$Vm4YbqD4yf_mYlY60Ppw 48,9873867098258 = 48,987 =&gt; S _x000d_
1b0b7dQe55Rf1HWxB3Xs2x 8915,5038324758 = 8915,504 =&gt; T _x000d_
2ORQX4sUr4cw2ho3duESZt 144,043 = 144,043 =&gt; U _x000d_
28DRkog4j688JwjY7m5a8F 5670,519 = 5670,519 =&gt; V _x000d_
0qDks$4kL2D8Q7wlTV2025 79,1214430009751 = 79,121 =&gt; W _x000d_
A + B + C + D + E + F + G + H + I + J + K + L + M + N + O + P + Q + R + S + T + U + V + W = 45145,662 =&gt; X</t>
  </si>
  <si>
    <t>17180</t>
  </si>
  <si>
    <t>ULOŽENÍ SYPANINY DO NÁSYPŮ Z NAKUPOVANÝCH MATERIÁLŮ</t>
  </si>
  <si>
    <t>Generováno z modelu:_x000d_
2$D3AhRhHB1vvEZV7c1Jyu 50,7199639282681 = 50,720 =&gt; A _x000d_
0oCQ6H1cLC6OKZmDcuKzIa 3774,49059646146 = 3774,491 =&gt; B _x000d_
1F$qRlxMnE$wqT6YG0uisl 8118,34462966784 = 8118,345 =&gt; C _x000d_
2U9hut52j1lhkhZpMdG1GB 1256,94564362073 = 1256,946 =&gt; D _x000d_
1OnoYo4SX4VPs7ek_BfJJ9 8386,9134 = 8386,913 =&gt; E _x000d_
2Z0UMojurE5wyz1sFHkusn 526,466412889899 = 526,466 =&gt; F _x000d_
3l4FbrpGP8ZflVfKKiGioa 31,3289794483684 = 31,329 =&gt; G _x000d_
3XFv_skTT14AjxMrjt2nIk 257,253509920183 = 257,254 =&gt; H _x000d_
0K1Skar_XFdeH0FtRC0c5F 5369,77074527048 = 5369,771 =&gt; I _x000d_
2WHQ53xoDBoPIM9OAbZ$4c 61222,8943669368 = 61222,894 =&gt; J _x000d_
1OcKaExhT3rRKKZm5yJFim 4,99646971293046 = 4,996 =&gt; K _x000d_
3p5XGxTZHCVh73Nkl6ZqJI 2,1744283528318 = 2,174 =&gt; L _x000d_
3RkGB2z$XEMugnsLOgyNu0 2,16006566520677 = 2,160 =&gt; M _x000d_
0_A_oRvNj1oB8jog24Qg_y 4,66463007850446 = 4,665 =&gt; N _x000d_
0s4DtJVKT9CRIa1t0ENfCb 0,00582156674400423 = 0,006 =&gt; O _x000d_
30tnaW40vDO8$2fCRZUjKR 18,3805274709368 = 18,381 =&gt; P _x000d_
1QaT2FPibBO8mjeh9Q8ZeU 9,49040737066415 = 9,490 =&gt; Q _x000d_
0kqlzNnr52Xg0Q879yc5wi 5,94471437720218 = 5,945 =&gt; R _x000d_
2IJxdVmOrEQOuqQYJJsv9L 0,816356207496898 = 0,816 =&gt; S _x000d_
285b1hZUr9m9UOvL6AJO1x 163,657567561433 = 163,658 =&gt; T _x000d_
133j88cW9B$Q8mW0KNYh16 8,46709564456655 = 8,467 =&gt; U _x000d_
0NqlLyBODA6PKETkFOzZx9 242,740949574569 = 242,741 =&gt; V _x000d_
0vm5DaFt12se6rDM2enH3$ 82,017616124071 = 82,018 =&gt; W _x000d_
05xvk1bmz5nPQ4XMb5quQX 151,042548378208 = 151,043 =&gt; X _x000d_
3OMbUFRt96u9wZ5KQsw1gV 98,1334801506478 = 98,133 =&gt; Y _x000d_
3Zl$aa3ZHBgAQXBBAP3Hha 50,4422 = 50,442 =&gt; Z _x000d_
3QjvFH9FnDLAk3PYA42aAx 47,9206296319379 = 47,921 =&gt; [ _x000d_
A + B + C + D + E + F + G + H+I+J+K+L+M+N+O+P+Q+R+S+T+U+V+W+X+Y+Z+[ = 89888,185 =&gt; \</t>
  </si>
  <si>
    <t>173103</t>
  </si>
  <si>
    <t>ZEMNÍ KRAJNICE A DOSYPÁVKY SE ZHUT DO 100% PS</t>
  </si>
  <si>
    <t>Generováno z modelu:_x000d_
3TEi6Lhjf9$PL_Qy4IYYKf 2,77854816193601 = 2,779 =&gt; A _x000d_
0po2HVWaP7pfAYClePL896 0,592758793185741 = 0,593 =&gt; B _x000d_
275J5Jo$LDkugSwrHEOE1z 81,3581043963082 = 81,358 =&gt; C _x000d_
0C9QVqbb50uv55LOjK92yy 1,24367697975014 = 1,244 =&gt; D _x000d_
2sDHndUuLDog$A_peYmG$f 2,77854816111134 = 2,779 =&gt; E _x000d_
2XA22Emn98cgioAArzz8dC 0,293966817593508 = 0,294 =&gt; F _x000d_
1J$f7AC0f3NeFL8drRrKf8 0,447791616067634 = 0,448 =&gt; G _x000d_
16bc7Szu17ifB788uhbo2Y 0,287334344205317 = 0,287 =&gt; H _x000d_
1zLaoMsyzE6RRTurIrpO4j 0,58206800800348 = 0,582 =&gt; I _x000d_
1rbLn1QKb66euhG2OkXUJL 4,01409012769537 = 4,014 =&gt; J _x000d_
1wBgLkJUP8kxHJjpvfUNKm 0,563472608416925 = 0,563 =&gt; K _x000d_
1IE0aQig1F8BTsTFIHchrS 7,83855823568681 = 7,839 =&gt; L _x000d_
2QLBxmhuj5BO41uG$Bjdf$ 80,678848082633 = 80,679 =&gt; M _x000d_
0_mz26frr0wx1k26a2XzP9 0,543821809897344 = 0,544 =&gt; N _x000d_
29XP51qbnEvgE365LnXnoN 0,518041210909376 = 0,518 =&gt; O _x000d_
29NeVV4cD7XBEXRV6CpkRf 47,2784537997465 = 47,278 =&gt; P _x000d_
0UvNsXe3vD2vCUF28ki0pi 0,454391195924275 = 0,454 =&gt; Q _x000d_
2d7f6rQKT95BH9HjthY67N 0,45977537251445 = 0,460 =&gt; R _x000d_
0bgArDYmj8kPF95E8KcENk 14,7552254304304 = 14,755 =&gt; S _x000d_
0wMAkO_ezC2880d6jap9ev 1,0850793975873 = 1,085 =&gt; T _x000d_
14uVzgVir7V9Wts_ouBaHc 0,692028063414649 = 0,692 =&gt; U _x000d_
1D1_4PxUHATfR1x_1_RzyQ 5,2483333288191 = 5,248 =&gt; V _x000d_
20x95ul_P5NxvVq2iK5xO0 13,8408413711599 = 13,841 =&gt; W _x000d_
2iFuXPULPDqeAzsRxOxbcv 5,73774504368259 = 5,738 =&gt; X _x000d_
0J9D1oJIjC7u0Z7Xo7ESK1 28,7257670405153 = 28,726 =&gt; Y _x000d_
0oprY8KhH1mw34$eLT_rF7 43,4887914883824 = 43,489 =&gt; Z _x000d_
2Rx9nywnD6Lxs3b2YsISh4 8,45834947498423 = 8,458 =&gt; AA _x000d_
0kXzU3OsDBAPkjutDgcm$J 18,614016297432 = 18,614 =&gt; AB _x000d_
00__ioJrbBVOf9wr_ymZpn 0,909640322886466 = 0,910 =&gt; AC _x000d_
1he8zFXBjAGw2LvGWxM2xO 2,71972652613319 = 2,720 =&gt; AD _x000d_
3QlZ1WNnb1D9yq6tmdd08U 2,01076483356997 = 2,011 =&gt; AE _x000d_
3hFEBS$NnAoPFFT5AUKaQs 11,04284834557 = 11,043 =&gt; AF _x000d_
0UwLayP8f0CugNOxBfnRL$ 0,837866764016874 = 0,838 =&gt; AG _x000d_
2021o86GfFn9bMDBFlwqHt 2,35812114600393 = 2,358 =&gt; AH _x000d_
0t3INeYnT6aPY9RpAxXnn9 1,83354221368053 = 1,834 =&gt; AI _x000d_
16TAaTuA5Dx89cXysZSBe_ 2,01076483522144 = 2,011 =&gt; AJ _x000d_
1LtaELxxL7Se0gSfBzPwjm 2,35812114938741 = 2,358 =&gt; AK _x000d_
0sB6VR8912_w3GC$edKwzJ 0,280067525815591 = 0,280 =&gt; AL _x000d_
2nr6A414TD5Aj7fSmEbquO 27,3073819862637 = 27,307 =&gt; AM _x000d_
2TFORvbq5CAe9m8g_AVgGd 6,48271484369328 = 6,483 =&gt; AN _x000d_
2RscHeonjDX85JhF88zQ4c 0,729369413360739 = 0,729 =&gt; AO _x000d_
0kIdZGzUrCh8e_VWCHs$GR 0,647910154987687 = 0,648 =&gt; AP _x000d_
2wuSbR1BvBsAsiTwUitmwv 35,3861299559017 = 35,386 =&gt; AQ _x000d_
1hBLaGCKzF6uWvUlpQ2PNu 3,40314303896538 = 3,403 =&gt; AR _x000d_
2$rFLQYJHEtRemb48H9N9y 50,7146838018447 = 50,715 =&gt; AS _x000d_
3I9N_9opH58urjSmm$1TMq 4,02789385559985 = 4,028 =&gt; AT _x000d_
0b57Hw9mr4a9y5iUfQLReO 2,3163821200478 = 2,316 =&gt; AU _x000d_
02wC34ZPXFfA1RSYKIpetl 0,00928277462770693 = 0,009 =&gt; AV _x000d_
1moAxUfz5EPxanuPxDBLRS 0,00926729108570392 = 0,009 =&gt; AW _x000d_
1huMTXdq17QQDSuL3ZoFu4 0,125222211489182 = 0,125 =&gt; AX _x000d_
1E70G4QTrDhPO$8DfNtABJ 1,91933181186396 = 1,919 =&gt; AY _x000d_
3vjtjwScbAqRRUJnEWX2_o 1,43254844061781 = 1,433 =&gt; AZ _x000d_
3$GF_1vvXEtwJ6fL1Lf1$b 40,5123137320218 = 40,512 =&gt; BA _x000d_
2hI5CEojjAcwOIC5OWfDae 2,79099986781643 = 2,791 =&gt; BB _x000d_
2IgDbqhO1EnQTGgLB490EB 3,42926504790816 = 3,429 =&gt; BC _x000d_
0svB77afHB$hj3WQKyluHD 1,6436844346449 = 1,644 =&gt; BD _x000d_
0kNpdm4uH0deUz63eLVdTe 1,94799311461757 = 1,948 =&gt; BE _x000d_
2y7HAZKsX8sxeqtmSV2wwh 40,5132177544583 = 40,513 =&gt; BF _x000d_
1PrhTNMRL9S9qxyev2masF 4,02789385606528 = 4,028 =&gt; BG _x000d_
3HPqqYnyX4IRzP2NOM$BZ_ 0,837866764025552 = 0,838 =&gt; BH _x000d_
1bDFN$8E1B$vNOeLFcTskj 93,7696914449998 = 93,770 =&gt; BI _x000d_
2nf0jd1wbFZuTzJ2VWwRS2 2,39338188653943 = 2,393 =&gt; BJ _x000d_
3fk_SDNQj0YRZtHm3RRe8o 47,2368735973687 = 47,237 =&gt; BK _x000d_
2gGC$FZYbBKBPEmyYNmlzh 8,12465654752661 = 8,125 =&gt; BL _x000d_
0zvYm5GMT3EgnFYPFNVZPJ 0,464112799779182 = 0,464 =&gt; BM _x000d_
3dymIwt1L2IfaHStQwTu3k 0,837866763624956 = 0,838 =&gt; BN _x000d_
3rj4QgmdH7WeUuHX2ecaXe 13,0987632105629 = 13,099 =&gt; BO _x000d_
21MmzGFSTElRAQ6p8smcXD 0,0160090066363204 = 0,016 =&gt; BP _x000d_
2bcp4L$g1F4A_s7mPgQsqy 1,5475972585541 = 1,548 =&gt; BQ _x000d_
2hBQMwJDv3PfGUNeAWQT5T 30,0223176999917 = 30,022 =&gt; BR _x000d_
1VguJOHR1BYOERPwuZBjeq 69,6213229788547 = 69,621 =&gt; BS _x000d_
07bg7SYdjBEe$43HMAN8h1 23,5701895568104 = 23,570 =&gt; BT _x000d_
2fn6Aalpf8Av0G2tWdN$lY 2,64713707628079 = 2,647 =&gt; BU _x000d_
3qgZTYgwP3evn39gS2Bpb1 2,0684388366669 = 2,068 =&gt; BV _x000d_
3I$MWmhe902hLI5m$XNmhY 3,68607401721062 = 3,686 =&gt; BW _x000d_
0C742zWhLEigh6Uj4ie_WZ 0,553016418603732 = 0,553 =&gt; BX _x000d_
3hbAz772fBI9vzTtmS6QPE 9,74920968894611 = 9,749 =&gt; BY _x000d_
2YYsN8oFz2leYkVlL2LdYw 1,95913547374536 = 1,959 =&gt; BZ _x000d_
17evUD_AH92QfOSHcRjSIo 1,20842267567042 = 1,208 =&gt; CA _x000d_
2IKkNZCejBNek9uX7689Jv 3,53421349156176 = 3,534 =&gt; CB _x000d_
2quR$igiT6$v0USdpHaEdh 4,41586417353632 = 4,416 =&gt; CC _x000d_
1NmFmQFeHEmwdctvHWxV9N 29,365229102626 = 29,365 =&gt; CD _x000d_
0o4ggH3znERefCMFUh6gLq 33,5734337055429 = 33,573 =&gt; CE _x000d_
3eip5lLzP9wRW5wsCbUBTm 1,69098293903999 = 1,691 =&gt; CF _x000d_
2jdw0uksb4nQvtI4VJIKnU 1,63480566110408 = 1,635 =&gt; CG _x000d_
2ul16V8_H5jBQtsOYMY2$U 1,07800121678129 = 1,078 =&gt; CH _x000d_
2vExFutFP0SP3$07syv9U9 33,5590908221504 = 33,559 =&gt; CI _x000d_
1oR$t9DT99iRb0U81UUA3s 3,08853364559685 = 3,089 =&gt; CJ _x000d_
3mBPcYj7nEaBaebGjHKtJl 180,537969837622 = 180,538 =&gt; CK _x000d_
26Ukubb$5FAPstu8_S0eo4 6,5672083727965 = 6,567 =&gt; CL _x000d_
0o4Y6HCfvC3fiHKMwLWBzP 184,660522416724 = 184,661 =&gt; CM _x000d_
3Mh1osiqLEsh_MROV3Ft46 7,73243713955949 = 7,732 =&gt; CN _x000d_
0lA_b$JPv2W90BFWubnlAS 50,8510995854114 = 50,851 =&gt; CO _x000d_
3AsnaMD5n0yR7y$LCelntS 94,077120175448 = 94,077 =&gt; CP _x000d_
2h1OnejWH1gwi6RUVwzNp3 66,0041621683097 = 66,004 =&gt; CQ _x000d_
0T1RgUmtT5AgDxed1sPWWQ 6,10332729689731 = 6,103 =&gt; CR _x000d_
0LGKcqupr1uhkESkDQxKjm 1,99770616353667 = 1,998 =&gt; CS _x000d_
2ylUiNLMXAEwhEAR9tNS8q 12,5192361519872 = 12,519 =&gt; CT _x000d_
1amAAXdCD8DOoyzh49SHby 50,9423071568897 = 50,942 =&gt; CU _x000d_
1RY3H2x8f8ru3KlDqDadvM 0,473354552749842 = 0,473 =&gt; CV _x000d_
1lpbHqK2j1pQV5O7ng0lar 0,444672954913329 = 0,445 =&gt; CW _x000d_
0HsGjW73LALuknxaq97dzd 1,83952510145654 = 1,840 =&gt; CX _x000d_
1didl6UNfA9fRKixMubslz 0,000007819999 = 0,000 =&gt; CY _x000d_
2f20GirOLBTfC15W2EUtWO 10,0157301565165 = 10,016 =&gt; CZ _x000d_
2ek6R4xmPAiB3GjjZn9Um1 1,69803519344591 = 1,698 =&gt; DA _x000d_
2_sGdC6iH2YfSkmGzldTXF 7,59837233782351 = 7,598 =&gt; DB _x000d_
23iTqH9vLAaAp_yYQvgr8N 0,8 = 0,800 =&gt; DC _x000d_
3x_Is5iDf9AglWEz4Wcog5 0,000007811111 = 0,000 =&gt; DD _x000d_
13BuOpFO5BLBCa_2hM1Rt9 1,83952509352414 = 1,840 =&gt; DE _x000d_
2aPBle08j9JA7klFWL7w7h 170,41313157577 = 170,413 =&gt; DF _x000d_
0CTVcdTY1EyvWMtJFIRW7G 14,717610049375 = 14,718 =&gt; DG _x000d_
0JrDgmvSHCk8f$nSJS3AFr 9,93308200982713 = 9,933 =&gt; DH _x000d_
0RP3p9Hsf73hplws_BIW$D 3,08853365790951 = 3,089 =&gt; DI _x000d_
A + B + C + D + E + F + G + H + I + J + K + L + M + N + O + P + Q + R + S + T + U + V + W + X + Y + Z + AA + AB + AC + AD + AE + AF + AG + AH + AI + AJ + AK + AL + AM + AN + AO + AP + AQ + AR + AS + AT + AU + AV + AW + AX + AY + AZ + BA + BB + BC + BD + BE + BF + BG + BH + BI + BJ + BK + BL + BM + BN + BO + BP + BQ + BR + BS + BT + BU + BV + BW + BX + BY + BZ + CA + CB + CC + CD + CE + CF + CG + CH + CI + CJ + CK + CL + CM + CN + CO + CP + CQ + CR + CS + CT + CU + CV + CW + CX + CY + CZ + DA + DB + DC + DD + DE + DF + DG + DH + DI = 1939,303 =&gt; DJ</t>
  </si>
  <si>
    <t>17511</t>
  </si>
  <si>
    <t>OBSYP POTRUBÍ A OBJEKTŮ SE ZHUTNĚNÍM</t>
  </si>
  <si>
    <t>Generováno z modelu:_x000d_
0ZIEWIwWLCPfdCmDFtVMFW 6,04185047665378 = 6,042 =&gt; A _x000d_
0sAcb7n1z6OPmM4CuO71PZ 8,89055402943561 = 8,891 =&gt; B _x000d_
0yXgGf6L963Q$35QvB0ETy 2,44968027554196 = 2,450 =&gt; C _x000d_
1e7SkClDD51xg3v5jOsOnr 9,71412632603051 = 9,714 =&gt; D _x000d_
2cuj7OTJfCF9KNNSSm7JZl 2,88605119788442 = 2,886 =&gt; E _x000d_
3RYN1xtUj5bgFDpL36SY_z 0,0196117190276474 = 0,020 =&gt; F _x000d_
3iOPtUzOrBYOkyl2mSk1dX 0,0481219573591328 = 0,048 =&gt; G _x000d_
0kMTgkGMTFsOfhGeEzDASk 0,283125671025749 = 0,283 =&gt; H _x000d_
1EDxsNLb5A6vhfQNakLm7u 4,26401189011959 = 4,264 =&gt; I _x000d_
192qOXNSj5JRBsVsODIJqY 8,21095782468536 = 8,211 =&gt; J _x000d_
3KFLVGmpLFpQmAzPc7T6mO 0,09 = 0,090 =&gt; K _x000d_
3zSaywAYHEYu1Ob2xVVbCw 0,09 = 0,090 =&gt; L _x000d_
3UKw8nA4LAM8znV6WwuJaa 0,09 = 0,090 =&gt; M _x000d_
2tghaSnAH95Rzz9XA$Pm5E 0,09 = 0,090 =&gt; N _x000d_
3gmxkCBvfEJPG2aL7lxrk8 0,09 = 0,090 =&gt; O _x000d_
A + B + C + D + E + F + G + H + I + J + K + L + M + N + O = 43,259 =&gt; P</t>
  </si>
  <si>
    <t>17581</t>
  </si>
  <si>
    <t>OBSYP POTRUBÍ A OBJEKTŮ Z NAKUPOVANÝCH MATERIÁLŮ</t>
  </si>
  <si>
    <t>Generováno z modelu:_x000d_
2Tn2o8K4vDRfxf00YtNsOs 0,55715601601426 = 0,557 =&gt; A _x000d_
19c47F0Wv0ivhOQOtaD7_u 0,654340921871178 = 0,654 =&gt; B _x000d_
3K19Ise9j7v9pTS77kzSW8 0,0910740866520656 = 0,091 =&gt; C _x000d_
3aHAQYO9D5aQYeBluQUpRJ 0,145974501998555 = 0,146 =&gt; D _x000d_
1YFFe0BRr9ke81hLvJ$2V8 0,138518615368475 = 0,139 =&gt; E _x000d_
0hTrxqT8X2muLzH5swqGNY 0,571072324541507 = 0,571 =&gt; F _x000d_
0Y2hqlBKPF1xmrzaJ6Uk2m 0,551511772034233 = 0,552 =&gt; G _x000d_
0wPaapee9CBRUm_0w1wwIL 1,46041048565083 = 1,460 =&gt; H _x000d_
3vXnQ$GPn1rxQ$tsA2X9Tu 0,119539947410318 = 0,120 =&gt; I _x000d_
28PgY_S0X75fVBqTpwtZZA 0,413497885832125 = 0,413 =&gt; J _x000d_
A + B + C + D + E + F + G + H + I + J = 4,703 =&gt; K</t>
  </si>
  <si>
    <t>18110</t>
  </si>
  <si>
    <t>ÚPRAVA PLÁNĚ SE ZHUTNĚNÍM V HORNINĚ TŘ. I</t>
  </si>
  <si>
    <t>Generováno z modelu:_x000d_
01b8_TrX5D5guB9sAVWMPQ 10170,3191741757 = 10170,319 =&gt; A _x000d_
22DbMeTFLDgBgaKa6W804E 23433,1912186081 = 23433,191 =&gt; B _x000d_
1bXoV0XHn0tunYmVfeTHeW 1052,13985748603 = 1052,140 =&gt; C _x000d_
A + B + C = 34655,650 =&gt; D</t>
  </si>
  <si>
    <t>18220</t>
  </si>
  <si>
    <t>ROZPROSTŘENÍ ORNICE VE SVAHU</t>
  </si>
  <si>
    <t>Generováno z modelu:_x000d_
1w3Ulr0WfFO99xXx45rgR$ 4,06008323345475 = 4,060 =&gt; A _x000d_
020pxGsTb4MQMLql6wVubA 15,9 = 15,900 =&gt; B _x000d_
2y4MfPXA5AJ8ZX5xaEoaMW 32,9083377371824 = 32,908 =&gt; C _x000d_
1dTRuBhKP01xjK1_IgnH3I 6,1818605091826 = 6,182 =&gt; D _x000d_
15gZUhpJD8HPod2YqRvQaY 228,95976612785 = 228,960 =&gt; E _x000d_
3lWFX9Ty1EAg_2_Hg8Y4sh 7,57113336169954 = 7,571 =&gt; F _x000d_
369DoHPdP9FuKCsZYWWAKu 14,0244636853085 = 14,024 =&gt; G _x000d_
2SD8n$aoDD4heancRwm8S3 8,49049553248881 = 8,490 =&gt; H _x000d_
358_XmnNn9VvanrtaE3BhV 4,66964291100054 = 4,670 =&gt; I _x000d_
0yENON9kb1yxUPEToRxTgU 7,4467 = 7,447 =&gt; J _x000d_
2vvzFcL_rBif_ANlO0Zw_o 6,12456518703049 = 6,125 =&gt; K _x000d_
2dmk7hA91AWhfDPfDDZHXe 8,61491678496268 = 8,615 =&gt; L _x000d_
0Rnv$y$aX758Wlfhqt3Q8t 171,426125724354 = 171,426 =&gt; M _x000d_
2gt7Su0Uz6t9RJIQAkjZKm 11,2494942675409 = 11,249 =&gt; N _x000d_
1hnhLpljvEHOvk4EAbBaMH 1,43578076413167 = 1,436 =&gt; O _x000d_
2vEUc0lqfAv9WkezOG10qd 7,66697900953013 = 7,667 =&gt; P _x000d_
2u94shs1n5OBdx4y9jk8g3 10,1 = 10,100 =&gt; Q _x000d_
1WMS6YdyrCcf0ZQnwouhf9 2,33898047973865 = 2,339 =&gt; R _x000d_
22gSNbp4XF9vVHwrxurheD 0,594997243875855 = 0,595 =&gt; S _x000d_
3cOlO_NFr9zRT3$aGdVcPF 12,6676962675659 = 12,668 =&gt; T _x000d_
2V0pxFiKj9EvpqghMdxzKv 10,6674100964465 = 10,667 =&gt; U _x000d_
345zlVNujA8QJlMyLXXOGJ 19,5170509969159 = 19,517 =&gt; V _x000d_
3yX4l7ZjL6y9fElHkQe6v6 11,7652988048033 = 11,765 =&gt; W _x000d_
2ItU$umr18Whl9OIZzqhA$ 21,2685974043287 = 21,269 =&gt; X _x000d_
0Nhsbp2xD4PAIDZtlfmvxw 4,96124815589451 = 4,961 =&gt; Y _x000d_
3VQXl_ND97sRyUmRqDLi_T 10,4264160366637 = 10,426 =&gt; Z _x000d_
2ALGhxTZPFUfaveQGIuh70 0,817003534768454 = 0,817 =&gt; AA _x000d_
1CtEsyvXX2O8Lq0E5Pq593 683,3782 = 683,378 =&gt; AB _x000d_
2wk$bprK1AzvDZ0qzSZsuV 1,95 = 1,950 =&gt; AC _x000d_
0CoYNqOT9BpA1IEet8hrUd 7,59428729210811 = 7,594 =&gt; AD _x000d_
2Wyqm0P5PB7BdoGYqL0dl0 4,67650169781353 = 4,677 =&gt; AE _x000d_
25cvj0J$X1DO2WXtHrREhR 3,51214891761372 = 3,512 =&gt; AF _x000d_
0ZtCXEUBbEE9_eFTWYMpfa 9,7911617257357 = 9,791 =&gt; AG _x000d_
3PUnfkNYr3mu$A6mvayQ$j 2,01263166876796 = 2,013 =&gt; AH _x000d_
2canINDyD9rAiyotkV7Go9 41,3384362473535 = 41,338 =&gt; AI _x000d_
316ykSNPXFUvjFgAWPkHsi 9,52831984905425 = 9,528 =&gt; AJ _x000d_
2E1rGmPgfFSQmec393vP_p 1,75666421504548 = 1,757 =&gt; AK _x000d_
1oMevmH3j28gQYAnwjnKN5 21,8526959527675 = 21,853 =&gt; AL _x000d_
30HT_CfNXFjvbKIK_Ctuqo 0,000011353963 = 0,000 =&gt; AM _x000d_
0CqCbknKbAFh9uHm1pu4iZ 4,53027594983807 = 4,530 =&gt; AN _x000d_
1$DTBULA928wCp$6w_GkHm 5,61744501415638 = 5,617 =&gt; AO _x000d_
0fj5HfpaPBWuNLKj3IEU2G 3,67926337414337 = 3,679 =&gt; AP _x000d_
2lGm9LSxT6WQ0S491oiAvM 7,06940870947098 = 7,069 =&gt; AQ _x000d_
0MX8i9GXr1MvsGiIQ9Bybg 21,7190018936676 = 21,719 =&gt; AR _x000d_
01bIkY651CHf23fZN7NGDw 5,19723218192111 = 5,197 =&gt; AS _x000d_
1BOTb2Q2H1MOPnyfdlJPOK 165,406184706133 = 165,406 =&gt; AT _x000d_
1nkyQW7en9Xw5WUr7F04DA 1,74211364808347 = 1,742 =&gt; AU _x000d_
0e8Baq8Yv34ReQQZw$U04x 7,3626 = 7,363 =&gt; AV _x000d_
1gQjpVBNrDVuuTdstjzsAl 0,40855781097903 = 0,409 =&gt; AW _x000d_
1FvRb8kjnFVuRhDyaUVOoX 1,07483809593515 = 1,075 =&gt; AX _x000d_
0NviE0h0rF1fa$OIlHpbL_ 62,1 = 62,100 =&gt; AY _x000d_
0Hj2uhuJb8kRaLbYY2DpxF 4,02221614756487 = 4,022 =&gt; AZ _x000d_
2HFRdXZGD09PZd61bAYFlE 4,4024027786584 = 4,402 =&gt; BA _x000d_
1mTaUVMKfBFAz5uDVa2gPX 1,05745120276544 = 1,057 =&gt; BB _x000d_
1fTOu7wvD6x8DO0XkA10qW 6,87505880578033 = 6,875 =&gt; BC _x000d_
1qFfomMhnAaRFBTxtYC2Iu 1,14758533379502 = 1,148 =&gt; BD _x000d_
3hFCxkDEX6ThZXg90f9hpZ 135,706284862374 = 135,706 =&gt; BE _x000d_
0OjkXbJzH6lhmbMfglfORj 5,11766705672684 = 5,118 =&gt; BF _x000d_
0qJOjsafX2YefdKxLPUKcJ 3,16552303728475 = 3,166 =&gt; BG _x000d_
0NN$qtKHXBJBsWpNoCavz$ 4,53486759679005 = 4,535 =&gt; BH _x000d_
3UP2DXXVL6oxCTSFrl6Y_8 7,83728771136015 = 7,837 =&gt; BI _x000d_
2AilGSKhHDrRqWxR9PFExX 16,6075852510044 = 16,608 =&gt; BJ _x000d_
03dQdEZArDAfkhmtdgWcly 0,000026727760 = 0,000 =&gt; BK _x000d_
2dom2q_$T0Lud$udg0fy_P 8,5640696445217 = 8,564 =&gt; BL _x000d_
1YhXC6K_v1te4ES6zI76LB 4,98025570907721 = 4,980 =&gt; BM _x000d_
2dV88RYi53Yh4IsinIpVhT 4,68923406057025 = 4,689 =&gt; BN _x000d_
3mYJwrVC52lui6MJe8dT2J 3,64296938633317 = 3,643 =&gt; BO _x000d_
2TwHEOYwPE8fYpFp8ohCNc 1,32672174220885 = 1,327 =&gt; BP _x000d_
0SY$QUO8jEb8KfHm7OTYzW 1,04225871477339 = 1,042 =&gt; BQ _x000d_
1zV1Hu7nv4JwIw12Y4WwC9 207,937153101835 = 207,937 =&gt; BR _x000d_
0Ux1uoko1F$OuIolLIccX6 410,355519791066 = 410,356 =&gt; BS _x000d_
1EbNA7sLP8U8Mrm8Q4E3$i 44,5663521160584 = 44,566 =&gt; BT _x000d_
1p78ui1$b4FR70Eed85bnB 2,63290086271949 = 2,633 =&gt; BU _x000d_
3Mk$0WOHj0m92eXemH9DbX 68,3742753963693 = 68,374 =&gt; BV _x000d_
1J0nnbCV5778sFkiTeZSxZ 328,42771544746 = 328,428 =&gt; BW _x000d_
0dT2Mt0tXBqQCYbS5$Vie9 8,49753510388988 = 8,498 =&gt; BX _x000d_
3yUQU9dwz3RwMjx3urne1W 6,32563812811672 = 6,326 =&gt; BY _x000d_
2I9xHuMqX63QVvBbIdrqsO 7,375 = 7,375 =&gt; BZ _x000d_
25Mc5uwqv26wkFLNRGxTgt 193,4 = 193,400 =&gt; CA _x000d_
2ls1j$XlT9gvvjNlL_EMEw 320,299619266921 = 320,300 =&gt; CB _x000d_
1APokKYZb9oO13deZq9DJr 18,5186559674335 = 18,519 =&gt; CC _x000d_
0UrI_oNIvCZ8N5EU2u_cyb 600,4656 = 600,466 =&gt; CD _x000d_
134B1wrAb2xPQ8PBEOQ_Sv 6,95396413794724 = 6,954 =&gt; CE _x000d_
1B_ic0HIL9QhS2PwcFqWWD 9,15467073450313 = 9,155 =&gt; CF _x000d_
1zEsSfDRvFj83HC0p_HSmQ 125,4 = 125,400 =&gt; CG _x000d_
0rrHQ17458deo3ZaNrSBPt 7,14562379026128 = 7,146 =&gt; CH _x000d_
37WJfSRtr2ofdIek5HijVQ 18,0729370212896 = 18,073 =&gt; CI _x000d_
3Qc0eL65P60eNc3RfoT0rN 136,085606708745 = 136,086 =&gt; CJ _x000d_
0GAYm4voz3GwW0qNnhut_o 27,4489851487088 = 27,449 =&gt; CK _x000d_
3AwJWIlijDsPcfzEUCdGVi 68,0325 = 68,033 =&gt; CL _x000d_
0xQ3cgZkfBdhjxNK0uUygV 63,3902601031694 = 63,390 =&gt; CM _x000d_
13hyeB54PCb8ic5Z0dqdLw 5,05570106255928 = 5,056 =&gt; CN _x000d_
0SmhE22NL5hRnZpzFfsfTP 20,6464 = 20,646 =&gt; CO _x000d_
1DZvjk8RH3ygLlD0F966HP 0,82602481701536 = 0,826 =&gt; CP _x000d_
0VDdGW1uPDuvgirEXCUyCE 261,603712513686 = 261,604 =&gt; CQ _x000d_
2zaRHsQWTE9Amkz_ElBjmI 22,6897581717338 = 22,690 =&gt; CR _x000d_
2fAcjcNobFixBPkFY4Xv5f 19,1984768322813 = 19,198 =&gt; CS _x000d_
22kK5QdJDB8wPsiXVn7D7p 170,226815611436 = 170,227 =&gt; CT _x000d_
1OfoKug$PBfhe1QRdv7YRU 20,4037953588658 = 20,404 =&gt; CU _x000d_
2iz7HJnH5DiPadqSVYlEEv 248,102651596569 = 248,103 =&gt; CV _x000d_
3F8ABs_TzD48cKZHiQYrlz 20,4720897976349 = 20,472 =&gt; CW _x000d_
393dtJ2UD0mRTWjIDswPSw 11,1853762415554 = 11,185 =&gt; CX _x000d_
2xmunA1TT81QUGFuxMqjQX 48,4031900869157 = 48,403 =&gt; CY _x000d_
3OxJ$HUlX31guyvHRTjF1B 16,3203270802913 = 16,320 =&gt; CZ _x000d_
3rt2b5FwnD$vllyZSg2Xtd 29,2663618503964 = 29,266 =&gt; DA _x000d_
0mzYtOzUn9Vvo42tSesMKF 7,529628117797 = 7,530 =&gt; DB _x000d_
3a227hkCP1ovvH66DKJLhP 78,8515907185407 = 78,852 =&gt; DC _x000d_
0C4JcDaGzEjRPZ$i07QCcA 33,9287090881769 = 33,929 =&gt; DD _x000d_
0dtdtb_$53Juv3X_6ItwJM 24,1332193523671 = 24,133 =&gt; DE _x000d_
2a6N1DdbT9o8YT9hwTo65I 271,238597513661 = 271,239 =&gt; DF _x000d_
0gvyaqu657$uVEDcinqvf1 1,36155928047092 = 1,362 =&gt; DG _x000d_
3dvfp2orTFswsO5Y4I93aK 15,204268856951 = 15,204 =&gt; DH _x000d_
2MBRzdrFn1YO_IUjZdVYBP 82,9964352593698 = 82,996 =&gt; DI _x000d_
0VJVJ81$L4VwUMFrlklxhE 56,4201142175337 = 56,420 =&gt; DJ _x000d_
1o66s200HBIRySkV7W8oXc 11,9759139451708 = 11,976 =&gt; DK _x000d_
2NfFDSt1rFMfgIQsEeNOQT 300,680383213424 = 300,680 =&gt; DL _x000d_
19XXm2yRj8zwG3KaIUPDKN 317,519433531552 = 317,519 =&gt; DM _x000d_
2ye5GzL6rCYwWlxYqM561p 399,315264604032 = 399,315 =&gt; DN _x000d_
0wJ5ikz_T1yfZfGw4IQX2r 29,6292645392465 = 29,629 =&gt; DO _x000d_
0zv2bp_Sj2fxSlJ7K6jdgE 1,00370204396837 = 1,004 =&gt; DP _x000d_
2dIxeNbQbFwOZeKvBUR4PD 213,737584822429 = 213,738 =&gt; DQ _x000d_
3$c3aczALEMh3lGu6eT8RB 10,3191947030913 = 10,319 =&gt; DR _x000d_
3mjLWQcuf7IemhAnCBlP9x 98,3313008887404 = 98,331 =&gt; DS _x000d_
2bDldFEa9DP8DMj6FxX88d 42,2947710254806 = 42,295 =&gt; DT _x000d_
3g4PSQ1Iz9rQFjs17tKGHS 210,681438159708 = 210,681 =&gt; DU _x000d_
3q3benpRDDEAeo1OPlUoTl 128,259397803827 = 128,259 =&gt; DV _x000d_
3$ErhtkXvAKejz6U9ju4Yq 8,56761043997678 = 8,568 =&gt; DW _x000d_
0fYOCDU6r8D9OzFzsUXUQt 8,25691345654448 = 8,257 =&gt; DX _x000d_
1uMheGcVrD9xZXIpQzo$yr 10,6626553601121 = 10,663 =&gt; DY _x000d_
0sbzgfU9f3CgLJnpNkTeE6 1,32042426125659 = 1,320 =&gt; DZ _x000d_
01phEdAl18NBwvRAa2UZMy 26,881865488887 = 26,882 =&gt; EA _x000d_
3nd_yZOU590gEiNpdKD_ma 7,59133666357616 = 7,591 =&gt; EB _x000d_
A + B + C + D + E + F + G + H + I + J + K + L + M + N + O + P + Q + R + S + T + U + V + W + X + Y + Z + AA + AB + AC + AD + AE + AF + AG + AH + AI + AJ + AK + AL + AM + AN + AO + AP + AQ + AR + AS + AT + AU + AV + AW + AX + AY + AZ + BA + BB + BC + BD + BE + BF + BG + BH + BI + BJ + BK + BL + BM + BN + BO + BP + BQ + BR + BS + BT + BU + BV + BW + BX + BY + BZ + CA + CB + CC + CD + CE + CF + CG + CH + CI + CJ + CK + CL + CM + CN + CO + CP + CQ + CR + CS + CT + CU + CV + CW + CX + CY + CZ + DA + DB + DC + DD + DE + DF + DG + DH + DI + DJ + DK + DL + DM + DN + DO + DP + DQ + DR + DS + DT + DU + DV + DW + DX + DY + DZ + EA + EB = 7901,826 =&gt; EC</t>
  </si>
  <si>
    <t>18242</t>
  </si>
  <si>
    <t>ZALOŽENÍ TRÁVNÍKU HYDROOSEVEM NA ORNICI</t>
  </si>
  <si>
    <t>7591/0,15 = 50606,667 =&gt; A</t>
  </si>
  <si>
    <t>18247</t>
  </si>
  <si>
    <t>OŠETŘOVÁNÍ TRÁVNÍKU</t>
  </si>
  <si>
    <t>2 - základy</t>
  </si>
  <si>
    <t>21150</t>
  </si>
  <si>
    <t>SANAČNÍ ŽEBRA Z KAMENIVA</t>
  </si>
  <si>
    <t>km 3,08 - km 3,20</t>
  </si>
  <si>
    <t>Odečteno z PD:_x000d_
95*0,5*1,5+100*0,5*4,5 = 296,250 =&gt; A</t>
  </si>
  <si>
    <t>21197</t>
  </si>
  <si>
    <t>OPLÁŠTĚNÍ ODVODŇOVACÍCH ŽEBER Z GEOTEXTILIE</t>
  </si>
  <si>
    <t>Odečteno z PD:_x000d_
(95*4+100*10)*1,1 = 1518,000 =&gt; A</t>
  </si>
  <si>
    <t>21264</t>
  </si>
  <si>
    <t>TRATIVODY KOMPL Z TRUB Z PLAST HMOT DN DO 200MM</t>
  </si>
  <si>
    <t>Generováno z modelu:_x000d_
1Zvf$scqH3yvpOa2jKmsqA 10 = 10,000 =&gt; A _x000d_
0MOJK4J_XFURgDWGpzDKwJ 0,320000000000164 = 0,320 =&gt; B _x000d_
36$XjiiZ177PPIu7MVmD5i 18,54 = 18,540 =&gt; C _x000d_
09w3h8u6XE7Rh1NhHlLCaW 282 = 282,000 =&gt; D _x000d_
3tuKGqUhXDWuLWkAtD7K_m 14,5 = 14,500 =&gt; E _x000d_
0uGDyXaLX749zaehIw_HFZ 282 = 282,000 =&gt; F _x000d_
30dGKlCZrCrh_hrsgvQ_90 218,11 = 218,110 =&gt; G _x000d_
264qf071PFFuHp4pSWqbMP 10 = 10,000 =&gt; H _x000d_
0c9H867Ob9DgVAEK522buf 10 = 10,000 =&gt; I _x000d_
3G4TC8HVbE9fXZsfK$Qh2L 218 = 218,000 =&gt; J _x000d_
0IDvB43mz7lAUL_tacng7m 10 = 10,000 =&gt; K _x000d_
A + B + C + D + E + F + G + H + I + J + K = 1073,470 =&gt; L</t>
  </si>
  <si>
    <t>215663</t>
  </si>
  <si>
    <t>ÚPRAVA PODLOŽÍ HYDRAULICKÝMI POJIVY DO 2% HL DO 0,5M</t>
  </si>
  <si>
    <t>Generováno z modelu:_x000d_
3joJlRlJz0vA82zSgi2v8i 3270,35/0,5 = 6540,700 =&gt; A _x000d_
0JwRpLEW51DQ5WMPNF8D7J 11949,128244/0,5 = 23898,256 =&gt; B _x000d_
10Jaiuv_f0iwWZpHtUzmvm 19328,6079/0,5 = 38657,216 =&gt; C _x000d_
A+B+C = 69096,172 =&gt; D</t>
  </si>
  <si>
    <t>27231A</t>
  </si>
  <si>
    <t>ZÁKLADY Z PROSTÉHO BETONU DO C20/25</t>
  </si>
  <si>
    <t>Generováno z modelu:_x000d_
3CVLTjC7z7CePPopb7uXUE 5,99904000061185 = 5,999 =&gt; A _x000d_
A = 5,999 =&gt; B</t>
  </si>
  <si>
    <t>272325</t>
  </si>
  <si>
    <t>ZÁKLADY ZE ŽELEZOBETONU DO C30/37</t>
  </si>
  <si>
    <t>Generováno z modelu:_x000d_
0mq6hKPk19tfk$QX3jzbIY 3,06 = 3,060 =&gt; A _x000d_
A = 3,060 =&gt; B</t>
  </si>
  <si>
    <t>4 - vodorovné konstrukce</t>
  </si>
  <si>
    <t>426841</t>
  </si>
  <si>
    <t>POLOPORT JEDNODUCHÝ DZ DO 10M2 BEZ LÁV BEZ EL VYB DOD A MONT</t>
  </si>
  <si>
    <t>Generováno z modelu:_x000d_
0wuuNyXoH5aglT7jPHTc76 1 = 1,000 =&gt; A _x000d_
A = 1,000 =&gt; B</t>
  </si>
  <si>
    <t>451315</t>
  </si>
  <si>
    <t>PODKLADNÍ A VÝPLŇOVÉ VRSTVY Z PROSTÉHO BETONU C30/37</t>
  </si>
  <si>
    <t>Generováno z modelu:_x000d_
35$fdV75zCuO_gfXnEYvNO 24,4619530239492 = 24,462 =&gt; A _x000d_
2qiXbxJV59MvFzg4QUonQt 5,25000000015761 = 5,250 =&gt; B _x000d_
0COnG8pkr6Ov7CKjCs5R15 5,25000000009779 = 5,250 =&gt; C _x000d_
A + B + C = 34,962 =&gt; D</t>
  </si>
  <si>
    <t>45131A</t>
  </si>
  <si>
    <t>PODKLADNÍ A VÝPLŇOVÉ VRSTVY Z PROSTÉHO BETONU C20/25</t>
  </si>
  <si>
    <t>Generováno z modelu:_x000d_
0ai3mgg1jFvuLwXhRFEdT4 0,376489798740152 = 0,376 =&gt; A _x000d_
2pC$CVEfX09uQZLb2icyKi 0,316008446214417 = 0,316 =&gt; B _x000d_
1Hm89Jj_P3vhnkbtdOSW9S 0,612702222728698 = 0,613 =&gt; C _x000d_
3t9NSHlpLDZh03YTm2_0CZ 0,296754316391798 = 0,297 =&gt; D _x000d_
1VRDqdu1n0jhn3eS7XjjAW 0,694907950758212 = 0,695 =&gt; E _x000d_
0mv5TraEvFZ9YaHupcmPgP 0,633486204063498 = 0,633 =&gt; F _x000d_
3sCXzOn3L7qPQ58$tTDliw 0,177372030133965 = 0,177 =&gt; G _x000d_
0v4O4BtY9CBRocOfxrtrRg 3,33802298792258 = 3,338 =&gt; H _x000d_
1XmLeIQXfAPPRz2Xa9OzoY 3,09796997917478 = 3,098 =&gt; I _x000d_
1wpSCW04z1O8qciIhxfnVz 0,100827043657976 = 0,101 =&gt; J _x000d_
A + B + C + D + E + F + G + H + I + J = 9,644 =&gt; K</t>
  </si>
  <si>
    <t>45152</t>
  </si>
  <si>
    <t>PODKLADNÍ A VÝPLŇOVÉ VRSTVY Z KAMENIVA DRCENÉHO</t>
  </si>
  <si>
    <t>Generováno z modelu:_x000d_
3AYuVRgQz9bPCdLBxdGP7Z 1,63870189195315 = 1,639 =&gt; A _x000d_
3hGtE$nBTD78Pkjk7vgYq6 1,48325056524376 = 1,483 =&gt; B _x000d_
2hQisMuvr6PhtW5Eku8X9$ 1,49354867490463 = 1,494 =&gt; C _x000d_
1iOyn0EVn7Y9SHE8UEZmlO 0,277522563621655 = 0,278 =&gt; D _x000d_
A + B + C + D = 4,894 =&gt; E</t>
  </si>
  <si>
    <t>45157</t>
  </si>
  <si>
    <t>PODKLADNÍ A VÝPLŇOVÉ VRSTVY Z KAMENIVA TĚŽENÉHO</t>
  </si>
  <si>
    <t>Generováno z modelu:_x000d_
3bgYqoxKz6AxLUgQj_Rtge 1,46041048565083 = 1,460 =&gt; A _x000d_
1AhTEnuqb2KxQ2HdNFcTe1 0,555601934845531 = 0,556 =&gt; B _x000d_
11S0StRnXBwB4cJfeD4zkS 0,138518615368456 = 0,139 =&gt; C _x000d_
2pHiSvzez2tepV_kQt$Ghz 0,433921301178616 = 0,434 =&gt; D _x000d_
3i7V6KLeT02e$kI4eEuBQu 0,701557083842324 = 0,702 =&gt; E _x000d_
3lBFlfhV17pwY049oIhD9X 0,119539947410302 = 0,120 =&gt; F _x000d_
2uQIroA_b1phut5_ORuSo7 0,560779232896681 = 0,561 =&gt; G _x000d_
3oCCKPvvvA1gFYWfuwjvRy 0,574699258423284 = 0,575 =&gt; H _x000d_
2EfQTyVcTBzA6Rzvkj2N$v 0,145974501998535 = 0,146 =&gt; I _x000d_
1th7wLDkzFiwh0wafvk_r6 0,0910740866520532 = 0,091 =&gt; J _x000d_
0iXoRAFnb4KfJ9_Qkbt720 0,09 = 0,090 =&gt; K _x000d_
1JURzAvFj8H8YxE8kE5EPh 0,09 = 0,090 =&gt; L _x000d_
24Yv2vs6f7cumMTM9TXGQP 0,09 = 0,090 =&gt; M _x000d_
A + B + C + D + E + F + G + H + I + J + K + L + M = 5,054 =&gt; N</t>
  </si>
  <si>
    <t>465512</t>
  </si>
  <si>
    <t>DLAŽBY Z LOMOVÉHO KAMENE NA MC</t>
  </si>
  <si>
    <t>6m2 (zaslepení vsakovacích příkopů v km 3,18)</t>
  </si>
  <si>
    <t>Generováno z modelu:_x000d_
2PcxmyzGr8AO2NCNGEly_n 8,25259521294135*0,2 = 1,651 =&gt; A _x000d_
2roSg1zb18m9Dd8orcmK2E 3,41190739151434*0,2 = 0,682 =&gt; B _x000d_
1_cspsOyr4AgpbFj6MXsrv 7,54736128900446*0,2 = 1,509 =&gt; C _x000d_
2aIPQHgdr6Hfk3dWVlQpOo 4,38559802840657*0,2 = 0,877 =&gt; D _x000d_
286h6wBm98Yfyaj$YU1G29 8,08389971972848*0,2 = 1,617 =&gt; E _x000d_
3WCL3jH9z4oBI3CZWy1Mhd 3,69797603178289*0,2 = 0,740 =&gt; F _x000d_
0w0teakkH6GA_TRMPcTJpx zero element quantity 0 = 0,000 =&gt; G _x000d_
1EI2Qb6yz5RBKmUsF4RP4P zero element quantity 0 = 0,000 =&gt; H _x000d_
2ygQMhCbzAUx1NfkgTAamr zero element quantity 0 = 0,000 =&gt; I _x000d_
3OQnJZnfP1jgMwAnN$BIL_ zero element quantity 0 = 0,000 =&gt; J _x000d_
1YoIqDoyD3Zem0ikG3WAz2 zero element quantity 0 = 0,000 =&gt; K _x000d_
2vWyqD6$16w9PS3gmeifyJ zero element quantity 0 = 0,000 =&gt; L _x000d_
zaslepení vsakovacích příkopů v km 3,18 6 = 6,000 =&gt; M _x000d_
A + B + C + D + E + F + G + H + I + J + K + L+M = 13,076 =&gt; N</t>
  </si>
  <si>
    <t>5 - komunikace</t>
  </si>
  <si>
    <t>56310</t>
  </si>
  <si>
    <t>VOZOVKOVÉ VRSTVY Z MECHANICKY ZPEVNĚNÉHO KAMENIVA</t>
  </si>
  <si>
    <t>Generováno z modelu:_x000d_
3yEP5dXJzBn8rE7fRP1cud 0,0540887581281472 = 0,054 =&gt; A _x000d_
3CBB8ElrDE79hNAYxvjth6 0,0540864672767317 = 0,054 =&gt; B _x000d_
0$WeFXIbrFBP7z1DT9V26a 3,36152680739436 = 3,362 =&gt; C _x000d_
1w3cOB5WD8ivEnze28W2mh 2,919136423823 = 2,919 =&gt; D _x000d_
2a0XBPz8vDHhSsqRCwXhua 0,0608634774060293 = 0,061 =&gt; E _x000d_
3Ct2SczQHE5955Y1RAnrGz 0,0608615746488232 = 0,061 =&gt; F _x000d_
0lq5S7$aL1quWJWGTOY2cG 2,52653736464177 = 2,527 =&gt; G _x000d_
2_dXGIBXT7S9dSKSpR0dfx 0,051792236608673 = 0,052 =&gt; H _x000d_
3BoJVUNGD11Qlu0bxHNlUV 0,0517922366036137 = 0,052 =&gt; I _x000d_
A + B + C + D + E + F + G + H + I = 9,142 =&gt; J</t>
  </si>
  <si>
    <t>56313</t>
  </si>
  <si>
    <t>VOZOVKOVÉ VRSTVY Z MECHANICKY ZPEVNĚNÉHO KAMENIVA TL. DO 150MM</t>
  </si>
  <si>
    <t>Generováno z modelu:_x000d_
1LeSeFq25Eoh0n8DhKSGjk 20,1000100309148 / 0,15 = 134,000 =&gt; A _x000d_
0hPYvBCnr3wOGljobIOgZI 2,51094888127851 / 0,15 = 16,740 =&gt; B _x000d_
3FUDdiSkv4F8TTflvUbcYu 2,61916751293868 / 0,15 = 17,461 =&gt; C _x000d_
3Qrn9JJuDEPR2F6sM$MmWe 0,242542081329824 / 0,15 = 1,617 =&gt; D _x000d_
2IRGdpwG55FOV8xggbO5WQ 0,960732298450309 / 0,15 = 6,405 =&gt; E _x000d_
2dSjKiWOz1ARquLmnR0GzA 0,242542081254001 / 0,15 = 1,617 =&gt; F _x000d_
0oB78CeV1BHuuwu9hK87BD 0,745299417375924 / 0,15 = 4,969 =&gt; G _x000d_
0pKQjdPCfASgtH1USTTDdi 2,926759341379 / 0,15 = 19,512 =&gt; H _x000d_
0zuWExpJn8S9mDR1jwZJAG 0,0941786857723105 / 0,15 = 0,628 =&gt; I _x000d_
27CHcy8YbAdPD_x6tKS5Jg 11,8443593719199 / 0,15 = 78,962 =&gt; J _x000d_
0M7$lHQq58Ew1L2jim261x 1,16386212353865 / 0,15 = 7,759 =&gt; K _x000d_
262ZmzTjTBjf2_m2auV5sW 11,9301986163795 / 0,15 = 79,535 =&gt; L _x000d_
A + B + C + D + E + F + G + H + I + J + K + L = 369,205 =&gt; M</t>
  </si>
  <si>
    <t>56314</t>
  </si>
  <si>
    <t>VOZOVKOVÉ VRSTVY Z MECHANICKY ZPEVNĚNÉHO KAMENIVA TL. DO 200MM</t>
  </si>
  <si>
    <t xml:space="preserve">Generováno z modelu:_x000d_
0ASHJpDwz4CxSD9K9z4UC1 17,6769600040225  / 0,2 = 88,385 =&gt; A _x000d_
04SDqjb5f4VPc84t37qLmr 52,6532388139357  / 0,2 = 263,266 =&gt; B _x000d_
16uBC7GLz4fv4RWRHW34q0 0,441920105246882  / 0,2 = 2,210 =&gt; C _x000d_
2qn1s5fAv8hOEcDvvn56sO 169,999751828148  / 0,2 = 849,999 =&gt; D _x000d_
1$vGjNGgDDJPdEw1QtGt4V 170,000168107727  / 0,2 = 850,001 =&gt; E _x000d_
0K_J9LRx1AIfbWCgF3$Bsj 128,159948736522  / 0,2 = 640,800 =&gt; F _x000d_
1IehP_rlvCr83RtCMZ3pzb 1,0605473877245  / 0,2 = 5,303 =&gt; G _x000d_
3yTW1FrMT1fAPMTJBtBPQU 3,93704680638507  / 0,2 = 19,685 =&gt; H _x000d_
2QSdld4gH7dR_jswgWMzqr 12,6554455035706  / 0,2 = 63,277 =&gt; I _x000d_
2neJrPt2b3ofN6DtgYE4gK 20,4938282940575  / 0,2 = 102,469 =&gt; J _x000d_
12Mlj1$ePCGxtvfsW8zyzc 0,441920105204293  / 0,2 = 2,210 =&gt; K _x000d_
33qVpZ_s17cuOuXGyz6z88 0,722689009541318  / 0,2 = 3,613 =&gt; L _x000d_
0uzMZ9mV94k8iIaiJaW54e 168,278341772447  / 0,2 = 841,392 =&gt; M _x000d_
1acIgZ2H5B2QdBE9LUKsPz 168,32164424678  / 0,2 = 841,608 =&gt; N _x000d_
0K$VcbXUX7ixurxWo0Fm9z 14,7284428090877  / 0,2 = 73,642 =&gt; O _x000d_
12jYFeXl15CAed5tW5x1K6 3,91328060873267  / 0,2 = 19,566 =&gt; P _x000d_
3TNdPwEgD3FvKbHemIM4iE 2,76801731341836  / 0,2 = 13,840 =&gt; Q _x000d_
2Mlkpqe4f4fxiBgZ$mZ935 50,7914507473051  / 0,2 = 253,957 =&gt; R _x000d_
1NnbPvK3XC8eQor7zXUNJA 4,24999999997415  / 0,2 = 21,250 =&gt; S _x000d_
1mCtbahv9Adu1v2ot4QNwH 4,25000000024141  / 0,2 = 21,250 =&gt; T _x000d_
2dt7dciGX3R9lrdgQXNJd4 0,5  / 0,2 = 2,500 =&gt; U _x000d_
1UH5xBAaX8fw26ZXm0WOb_ 12,6232690097609  / 0,2 = 63,116 =&gt; V _x000d_
16zlHOvqj9Xu6jjxW2DNq8 17,2264964505639  / 0,2 = 86,132 =&gt; W _x000d_
1oi1wc_EXDiQw7afejOB5x 1,65670351491432  / 0,2 = 8,284 =&gt; X _x000d_
2PkWn_qZb9T9GZd5MSJhA2 21,934694055876  / 0,2 = 109,673 =&gt; Y _x000d_
2EEJj2LjrEeO0woS0eSKNi 4,91338506581781  / 0,2 = 24,567 =&gt; Z _x000d_
0Pz91XabH1$8gU4KSeCYMt 81,4323598492048  / 0,2 = 407,162 =&gt; AA _x000d_
1IaCQjWYP3YQ6WhCImsP_q 1,43447846884233  / 0,2 = 7,172 =&gt; AB _x000d_
1k8c62tSnA7uys$GGzp6zh 3,43467654559752  / 0,2 = 17,173 =&gt; AC _x000d_
30k01UmDzCEv1Nsbex3GFE 1,06054738743615  / 0,2 = 5,303 =&gt; AD _x000d_
0G9$zGDtP8AQYEsRJvlazq 0,446554968199613  / 0,2 = 2,233 =&gt; AE _x000d_
2m_BzyqNX9fPoNHRGfFAVE 0,441920105255636  / 0,2 = 2,210 =&gt; AF _x000d_
1sI$FqZ7LAnBHWCKEyd3RB 46,1909127222006  / 0,2 = 230,955 =&gt; AG _x000d_
14MGOuQWjFRuGNXMAFXp4E 4,09269884174527  / 0,2 = 20,463 =&gt; AH _x000d_
3Xy4YxstTF$wOCXYcOkkpy 20,7759880201588  / 0,2 = 103,880 =&gt; AI _x000d_
3R5x3Zicj3YOYOZprSGyZY 46,6339434190094  / 0,2 = 233,170 =&gt; AJ _x000d_
0mdv1BHrz2PQQaw9rv99vh 0,44192010522771  / 0,2 = 2,210 =&gt; AK _x000d_
0JlSn0MbX5OP1LII_jWUXb 11,4708236571036  / 0,2 = 57,354 =&gt; AL _x000d_
3HCVfW1ovF$QxbelP51zMH 0,907163551751593  / 0,2 = 4,536 =&gt; AM _x000d_
3YNyX0Aj50XAVLKIJ4t1_R 80,7250195835179  / 0,2 = 403,625 =&gt; AN _x000d_
2fz6pfq_5BsPBSxcNaaA4P 570,945000225268  / 0,2 = 2854,725 =&gt; AO _x000d_
2XCpoElsz3DfLDhLqghP9X 11,9613468022025  / 0,2 = 59,807 =&gt; AP _x000d_
3VZ6BEDBf23xrnBGlzrvsa 570,94500017689  / 0,2 = 2854,725 =&gt; AQ _x000d_
2V8LDxzerD7w3f4lgv3RB6 11,9613467825343  / 0,2 = 59,807 =&gt; AR _x000d_
2lY9EW$NfA3vQ29W1a_arj 3,72149965268183  / 0,2 = 18,607 =&gt; AS _x000d_
3QMg4$g$rDnQuzOfu0c2jG 21,4855328636167  / 0,2 = 107,428 =&gt; AT _x000d_
0iHIeyPPP9g9MgXSz1rtSV 7,31802822626685  / 0,2 = 36,590 =&gt; AU _x000d_
3qrVXcCUP65BopviNjo$RZ 34,064008416039  / 0,2 = 170,320 =&gt; AV _x000d_
0sMfp03xv2mhiIITYwhxR8 1,2437551987841  / 0,2 = 6,219 =&gt; AW _x000d_
0dsqth1uXEE8lgiJGyqhbu 2,16698666234339  / 0,2 = 10,835 =&gt; AX _x000d_
3SKEmzNB54_eqTIpfrhfIK 8,16674321521585  / 0,2 = 40,834 =&gt; AY _x000d_
31Qf0fy0P1HvhbY7ingrWN 0,377463285502505  / 0,2 = 1,887 =&gt; AZ _x000d_
2uX0pKuYX5qRayVpUr8dsZ 84,4949258804722  / 0,2 = 422,475 =&gt; BA _x000d_
3SQeuNGGH3WPSSYtyWwP$_ 83,2098428060139  / 0,2 = 416,049 =&gt; BB _x000d_
2DO8aa$Tn40ghRDps22r_p 0,967074006101155  / 0,2 = 4,835 =&gt; BC _x000d_
2788RXbp54HfCnnGpwoTDD 1,24375519005135  / 0,2 = 6,219 =&gt; BD _x000d_
1TK6mOE314c9iazXqkAyFl 138,859097933035  / 0,2 = 694,295 =&gt; BE _x000d_
01$3kWpp14sw88uUqb7MDV 2,75600090165211  / 0,2 = 13,780 =&gt; BF _x000d_
0$N5QKNFf4oxsaPKwTqqh1 3,69987105242918  / 0,2 = 18,499 =&gt; BG _x000d_
2wZtFAwOH1tggp9Aa1_UmJ 80,2363867454837  / 0,2 = 401,182 =&gt; BH _x000d_
2dSFfDUw5Dfue4w7YoGx6K 274,526254676626  / 0,2 = 1372,631 =&gt; BI _x000d_
0IfFaywi9AbB9uifRW5Hss 257,937398747404  / 0,2 = 1289,687 =&gt; BJ _x000d_
3Clu2_rerC$fwJ$Ztlk2Vi 1,39456313286123  / 0,2 = 6,973 =&gt; BK _x000d_
0LeTR1ZTz9HgmWIp_XDoYM 1,86338029513034  / 0,2 = 9,317 =&gt; BL _x000d_
1mE7v4GZ9AA9BrT55lQ2YR 26,8206405446169  / 0,2 = 134,103 =&gt; BM _x000d_
2HBm9FUCfFUQBB$yTTfNpr 7,76257999076377  / 0,2 = 38,813 =&gt; BN _x000d_
1ox$TgZoj3v8lqo1zuX1Gq 0,438721716477067  / 0,2 = 2,194 =&gt; BO _x000d_
0AGqmFi55E$up9P24OyOd9 2,08262275973331  / 0,2 = 10,413 =&gt; BP _x000d_
3ta2xPHpHFpfetOLlAISNa 0,54139212911433  / 0,2 = 2,707 =&gt; BQ _x000d_
3a1luSG$L879HBN6Skx5Co 3,2168837338781  / 0,2 = 16,084 =&gt; BR _x000d_
0P_rBLWDzCs8wUiQKZ9byW 9,45246082683197  / 0,2 = 47,262 =&gt; BS _x000d_
0xg6K5E8XFsxfQlyoTRk_c 8,31492238286812  / 0,2 = 41,575 =&gt; BT _x000d_
2IjgoPhPf7gByO1vIISsKG 5,14994320671569  / 0,2 = 25,750 =&gt; BU _x000d_
3SDqCJirLCze5S17oaJpCb 26,8206401610351  / 0,2 = 134,103 =&gt; BV _x000d_
3SUz7$lTT9leB3vSLb5$XE 6,6030812545494  / 0,2 = 33,015 =&gt; BW _x000d_
0M9SeoHmzE0B2XJPEwreX9 4,33509325984385  / 0,2 = 21,675 =&gt; BX _x000d_
2Rco0dV1nChAuMV1JTZH68 0,0425017177659031  / 0,2 = 0,213 =&gt; BY _x000d_
1V2$cleVP3Gu_dBVUEn9Fo 4,30898557493719  / 0,2 = 21,545 =&gt; BZ _x000d_
3tBLK6FuD4eOBHL3ljAe$1 0,0424982675674835  / 0,2 = 0,212 =&gt; CA _x000d_
0z_Ikg$kv7y9_LR5Pv$cxX 0,534123760781114  / 0,2 = 2,671 =&gt; CB _x000d_
0sG2UAX7LA7uIZPSbi1Ov0 257,937398759779  / 0,2 = 1289,687 =&gt; CC _x000d_
02DRGy20z2Buo7hQQElWF$ 274,52625469167  / 0,2 = 1372,631 =&gt; CD _x000d_
1b3lN1PTL319fUPe776uRY 8,44672368723156  / 0,2 = 42,234 =&gt; CE _x000d_
298FPJLrPAVAAsCH3N_ywl 0,383501871632222  / 0,2 = 1,918 =&gt; CF _x000d_
28jyjtopf7ve2PajcIxbKa 8,6910662465209  / 0,2 = 43,455 =&gt; CG _x000d_
2WcHUGtJXEkuYMF2tgtPlD 4,00379615127426  / 0,2 = 20,019 =&gt; CH _x000d_
173RzxBB58pekYbHnDGGv5 0,269341087816502  / 0,2 = 1,347 =&gt; CI _x000d_
0G7EglABD7s98cWyV4XEKP 2,12445147029693  / 0,2 = 10,622 =&gt; CJ _x000d_
2CTkECMu12EeqC2bK5kmVY 1,80871380077835  / 0,2 = 9,044 =&gt; CK _x000d_
26FICilwf4xRIzoMZZXAN0 0,99277638017471  / 0,2 = 4,964 =&gt; CL _x000d_
1CGtImjDnCe9OjWzUCRcpa 0,00844370752516151  / 0,2 = 0,042 =&gt; CM _x000d_
3l7q2PDdv0ChCh1l1Occ3R 1,04905077787574  / 0,2 = 5,245 =&gt; CN _x000d_
0izZ3elvf6YvvkVE1bFM9a 0,0044169223577941  / 0,2 = 0,022 =&gt; CO _x000d_
3qzQVYGZD9vvwrDvOLrtfl 1,03636367680006  / 0,2 = 5,182 =&gt; CP _x000d_
1t91gbI4jArwx0KiBqYucs 0,00442147887482392  / 0,2 = 0,022 =&gt; CQ _x000d_
0nP7U3A9LA2R5xn7OefHRZ 10,170618069423  / 0,2 = 50,853 =&gt; CR _x000d_
1F9OrlSVL8$xjXaxEZRall 10,1183508426613  / 0,2 = 50,592 =&gt; CS _x000d_
0vxqpQWbX9RQ_RIFqo66br 17,6766401059186  / 0,2 = 88,383 =&gt; CT _x000d_
18HctXj9H7UwkCffcl2zGd 2,1244514691542  / 0,2 = 10,622 =&gt; CU _x000d_
2EqiT1VMj15ucwZTVWXrR2 3,5362925150719  / 0,2 = 17,681 =&gt; CV _x000d_
1tSwCfTzXCVBPKf7i$gkoP 6,89067371030079  / 0,2 = 34,453 =&gt; CW _x000d_
2ETHtMomD4GwA59yvufBle 2,56637515498144  / 0,2 = 12,832 =&gt; CX _x000d_
0bZ$UwR8T0M8LuDy$OMh1Q 29,8258794689051  / 0,2 = 149,129 =&gt; CY _x000d_
0ZiVSmnOb0c9vcojPV6xmf 54,2294207825186  / 0,2 = 271,147 =&gt; CZ _x000d_
3CjkwVqub0mfjp4NLCtIbK 0,0000396380319  / 0,2 = 0,000 =&gt; DA _x000d_
2ArJXJwerEgf82WrmqXIrW 54,3686684671082  / 0,2 = 271,843 =&gt; DB _x000d_
0mehEB_4j32uvxO1EhAyzL 83,6944742889238  / 0,2 = 418,472 =&gt; DC _x000d_
3exkl6koH55hPoK2oYBCtJ 38,5049999975813  / 0,2 = 192,525 =&gt; DD _x000d_
3JD5goH513LeiHC4hmFqT1 0,00000412389214  / 0,2 = 0,000 =&gt; DE _x000d_
1j6vh1WdjDcAiwHZFl1gQI 83,6944742947647  / 0,2 = 418,472 =&gt; DF _x000d_
1BoA6gPErEihMQAE2Nwrt9 0,0000396412915  / 0,2 = 0,000 =&gt; DG _x000d_
22_C53b457tfRrNrnyWlKK 3,86581841502697  / 0,2 = 19,329 =&gt; DH _x000d_
1jtrfBGi9BQQK3emahjW1l 0,00000411965411  / 0,2 = 0,000 =&gt; DI _x000d_
1P0C4skKHD2AGLF4z_RG_6 20,4311110474964  / 0,2 = 102,156 =&gt; DJ _x000d_
33GMcu0Nz5aeAyT3VJMkG_ 4,2500000025042  / 0,2 = 21,250 =&gt; DK _x000d_
18jpaYPmL2Fwx_S7fATXq_ 20,4311110513029  / 0,2 = 102,156 =&gt; DL _x000d_
2zYoFpE211lQtTF$WuHG94 4,25000000191714  / 0,2 = 21,250 =&gt; DM _x000d_
0dqBst$aL40BIsFoViRArF 38,504999967605  / 0,2 = 192,525 =&gt; DN _x000d_
2x5qOHOjL2swYatOPf9NjD 10,1994146513637  / 0,2 = 50,997 =&gt; DO _x000d_
0eXfL2Be95vQ3G5ZCetfD$ 6,37668379116647  / 0,2 = 31,883 =&gt; DP _x000d_
1jDxfYfmn66QduAneREkJ2 360,134425535919  / 0,2 = 1800,672 =&gt; DQ _x000d_
3Awa$DXED2YwFbIyk1UCar 16,9297878841795  / 0,2 = 84,649 =&gt; DR _x000d_
2CNrTcnNj77QoZ_QHz7HPu 147,546472852577  / 0,2 = 737,732 =&gt; DS _x000d_
3wn1S2P5zAYQKQaHEkJYUq 31,0737711820082  / 0,2 = 155,369 =&gt; DT _x000d_
3PFbpRGkfF$wUPeG$c3fu7 24,6384360991379  / 0,2 = 123,192 =&gt; DU _x000d_
3OzCKk36z5eevK56SNA6xF 26,8082050146837  / 0,2 = 134,041 =&gt; DV _x000d_
35RiRjckz6ZAcuWIR7KZjR 197,441531608283  / 0,2 = 987,208 =&gt; DW _x000d_
1YO9EYOXfE8uISkoVMMvvx 527,64742752504  / 0,2 = 2638,237 =&gt; DX _x000d_
01L0Xm0iT6pgcFz_s4W6wQ 410,004134595458  / 0,2 = 2050,021 =&gt; DY _x000d_
2g_m$VSMr6GgEw1zV0yxZb 24,8104161577341  / 0,2 = 124,052 =&gt; DZ _x000d_
3G8ihDIU5FEvsINsQ9oqB5 26,8511176096872  / 0,2 = 134,256 =&gt; EA _x000d_
3A7XibaGX0NxFj_sln1WXT 42,569903237369  / 0,2 = 212,850 =&gt; EB _x000d_
0VqirL0HfFKwdDMt$OwiSJ 1,77976014956205  / 0,2 = 8,899 =&gt; EC _x000d_
0lQyR9e19Cnfzho1fUJX17 8,97008892255328  / 0,2 = 44,850 =&gt; ED _x000d_
15sjP9xzDDtvmcLCpIsPnG 41,9882886460326  / 0,2 = 209,941 =&gt; EE _x000d_
3rNGEdjxj8T8$9o0W1bGqP 0,580841255110901  / 0,2 = 2,904 =&gt; EF _x000d_
3HXByAbnj9eelr3dJuYxXa 2,90165874334896  / 0,2 = 14,508 =&gt; EG _x000d_
0S5cblJNTCZvaO_sQNEJfE 0,356227332465166  / 0,2 = 1,781 =&gt; EH _x000d_
1CmbBVwX5FyurMshnyh7L5 0,0000000000236  / 0,2 = 0,000 =&gt; EI _x000d_
09stxEaQX0sedUxOh8uRrX 1,75586282914502  / 0,2 = 8,779 =&gt; EJ _x000d_
1bwegw9VjDsBRtbnnPbSRB 6,84035596354948  / 0,2 = 34,202 =&gt; EK _x000d_
1$CPF5h_r9YPmEEdRCO5Po 0,0000000000083798  / 0,2 = 0,000 =&gt; EL _x000d_
2OjoGqAD98Yfuq5POFzgB1 0,395855491939009  / 0,2 = 1,979 =&gt; EM _x000d_
3pCMg$tWHDoQng1D4BtLyx 0,000000000006698  / 0,2 = 0,000 =&gt; EN _x000d_
3jT2lujXf04PPgR1VmW2UC 2,80240085615364  / 0,2 = 14,012 =&gt; EO _x000d_
0qZZtZkiL9SvK$LBrk_92K 0,00000000001159  / 0,2 = 0,000 =&gt; EP _x000d_
1cNuhksbDB2elzMlcjyiDm 4,13599023840286  / 0,2 = 20,680 =&gt; EQ _x000d_
3dF5QJWwHD1PDJm88u7qPi 0,110058392647228  / 0,2 = 0,550 =&gt; ER _x000d_
22Y8RYPIzFsPNFH76mxg$V 257,926260602804  / 0,2 = 1289,631 =&gt; ES _x000d_
1RBIdQrsL719jHOZwUUwLH 258,12201079436  / 0,2 = 1290,610 =&gt; ET _x000d_
0Ka5fx2hr3UvHI5VqvZa3v 48,6884435582666  / 0,2 = 243,442 =&gt; EU _x000d_
1fY5e23Gb9nQPrPm2S2z$5 0,884200319879444  / 0,2 = 4,421 =&gt; EV _x000d_
0haBmoV4jC79WCOd2zOyUX 8,50346316868938  / 0,2 = 42,517 =&gt; EW _x000d_
2IMo$fgeDDYhkMqOjl8UDU 476,756962548776  / 0,2 = 2383,785 =&gt; EX _x000d_
0ZWNIH56D0N8l3rILIWU4q 8,50346316916717  / 0,2 = 42,517 =&gt; EY _x000d_
0$LkklDTD5XvZKtegqAG1k 474,744386878212  / 0,2 = 2373,722 =&gt; EZ _x000d_
3soZlXWrPDsvosgvTziYPC 7,65000000057599  / 0,2 = 38,250 =&gt; FA _x000d_
22DEwatsH2yeKgEH4fjh01 7,65000000071666  / 0,2 = 38,250 =&gt; FB _x000d_
1HKlYPOHb8dQoTU75Wd_OP 0,795456189000616  / 0,2 = 3,977 =&gt; FC _x000d_
23$5UZjAr9jRjr3GXxIANe 19,7642061766932  / 0,2 = 98,821 =&gt; FD _x000d_
0S1EGTuzTACBprNi5vWGFz 5,0646475084874  / 0,2 = 25,323 =&gt; FE _x000d_
0BPOIV$p5DGhXFi5hJgP2G 19,7117769067792  / 0,2 = 98,559 =&gt; FF _x000d_
2FfDkstnH638y52igxPcEM 5,064647508333  / 0,2 = 25,323 =&gt; FG _x000d_
0P_r2jKsfCGQ1S$1DW1k5f 49,2479256828891  / 0,2 = 246,240 =&gt; FH _x000d_
0_Lxse0CH0WRp9OkF11zKq 0,884200321329804  / 0,2 = 4,421 =&gt; FI _x000d_
02wsJBS0L6VPpGBs3r_raa 0,795456189201338  / 0,2 = 3,977 =&gt; FJ _x000d_
14UhnrgND9qO8xOBcJwL3U 2,04663584530881  / 0,2 = 10,233 =&gt; FK _x000d_
1flqUCZST3cwAbNVMtSA67 0,526628132081367  / 0,2 = 2,633 =&gt; FL _x000d_
0armjvz1fDDB0PzeNQVkI$ 103,839954463165  / 0,2 = 519,200 =&gt; FM _x000d_
3P2g0FsGfCsQCXFmPidZQa 60,269410333431  / 0,2 = 301,347 =&gt; FN _x000d_
3CDQIzMoj3vPd_qAQexNDn 2,05812429335729  / 0,2 = 10,291 =&gt; FO _x000d_
22ubuEMmf62w9TBgdP46e5 0,526628137202916  / 0,2 = 2,633 =&gt; FP _x000d_
3a12t5LkbBzASBw9U3omM$ 2,11801949532388  / 0,2 = 10,590 =&gt; FQ _x000d_
2b51JNqBv6qxmlE4J7NaNR 10,1994146505416  / 0,2 = 50,997 =&gt; FR _x000d_
1GEXkitBb589bTaIggSiYI 237,30052188629  / 0,2 = 1186,503 =&gt; FS _x000d_
1rm50d5yrEPv_eYLc6ecKO 0,439088007014704  / 0,2 = 2,195 =&gt; FT _x000d_
3HnD7s43n1qvtUoMcBKaz4 1,74042362051115  / 0,2 = 8,702 =&gt; FU _x000d_
0rYGDtt0fBpxiTN$0ROqHW 0,258278096956206  / 0,2 = 1,291 =&gt; FV _x000d_
0a84wE29v8C8ptSiKpr4oM 4,26286553664924  / 0,2 = 21,314 =&gt; FW _x000d_
2vsfS2EOHDdxVJiw1IQ6Xy 0,431263192247928  / 0,2 = 2,156 =&gt; FX _x000d_
3GTBdKMvT3_wEk4$ZFIbTP 121,478510038526  / 0,2 = 607,393 =&gt; FY _x000d_
2csk_iZbbF6PzgSyyw8hKv 198,25364499862  / 0,2 = 991,268 =&gt; FZ _x000d_
3SDhr6xmL2zgW1e2dErrtg 0,0000080000000  / 0,2 = 0,000 =&gt; GA _x000d_
3c2qGrqyTB5wNnI548E4$a 4,23706218470411  / 0,2 = 21,185 =&gt; GB _x000d_
006fae0xf0NvrfUnSLtPhf 0,000000000000213  / 0,2 = 0,000 =&gt; GC _x000d_
2mxlwiJkX3uR5KXExiHKVV 3,44551377299642  / 0,2 = 17,228 =&gt; GD _x000d_
A + B + C + D + E + F + G + H + I + J + K + L + M + N + O + P + Q + R + S + T + U + V + W + X + Y + Z + AA + AB + AC + AD + AE + AF + AG + AH + AI + AJ + AK + AL + AM + AN + AO + AP + AQ + AR + AS + AT + AU + AV + AW + AX + AY + AZ + BA + BB + BC + BD + BE + BF + BG + BH + BI + BJ + BK + BL + BM + BN + BO + BP + BQ + BR + BS + BT + BU + BV + BW + BX + BY + BZ + CA + CB + CC + CD + CE + CF + CG + CH + CI + CJ + CK + CL + CM + CN + CO + CP + CQ + CR + CS + CT + CU + CV + CW + CX + CY + CZ + DA + DB + DC + DD + DE + DF + DG + DH + DI + DJ + DK + DL + DM + DN + DO + DP + DQ + DR + DS + DT + DU + DV + DW + DX + DY + DZ + EA + EB + EC + ED + EE + EF + EG + EH + EI + EJ + EK + EL + EM + EN + EO + EP + EQ + ER + ES + ET + EU + EV + EW + EX + EY + EZ + FA + FB + FC + FD + FE + FF + FG + FH + FI + FJ + FK + FL + FM + FN + FO + FP + FQ + FR + FS + FT + FU + FV + FW + FX + FY + FZ + GA + GB + GC + GD = 45080,795 =&gt; GE</t>
  </si>
  <si>
    <t>56330</t>
  </si>
  <si>
    <t>VOZOVKOVÉ VRSTVY ZE ŠTĚRKODRTI</t>
  </si>
  <si>
    <t>Generováno z modelu:_x000d_
0J2AzFm4f0qhEonvmhiruz 41,8566941789746 = 41,857 =&gt; A _x000d_
1Gl1fq1XD2UATzhrbM3s0G 192,265791428501 = 192,266 =&gt; B _x000d_
1zcOnAtb95XxC30jQJzWQJ 22,0609357704421 = 22,061 =&gt; C _x000d_
0Bv8kz0M9979WXBskv0O5w 261,711190703293 = 261,711 =&gt; D _x000d_
3I9ql9FGn45hseq7sWMB3h 17,3575 = 17,358 =&gt; E _x000d_
2HQg5DFdLBIACnp9Pxvi2Q 24,8317603046992 = 24,832 =&gt; F _x000d_
1TLBowtnH4P8zmL6D6VjsR 42,166455234334 = 42,166 =&gt; G _x000d_
0XSEcVCwv4peV0991Jlamq 4,95364214534716 = 4,954 =&gt; H _x000d_
3kZ5abITn5yueigthJeOMG 4,34244926132366 = 4,342 =&gt; I _x000d_
0CpCRVh1vE8Ay39Zj1nDH8 1,02595905448243 = 1,026 =&gt; J _x000d_
2h56aFutv9JOOy96wweil3 1,58548315875917 = 1,585 =&gt; K _x000d_
0Jt8Te1Xb3Nhou7TcWJnLy 3,49222335058457 = 3,492 =&gt; L _x000d_
1W4A8xIZr1YxDPUEUtv63f 16,7200382143137 = 16,720 =&gt; M _x000d_
0qJZBRBXLDMRHKUQY7FlSQ 0,146712967569942 = 0,147 =&gt; N _x000d_
15lKqggdr5Axj4OsPeo6n5 5,15625706871454 = 5,156 =&gt; O _x000d_
1m6VGX8pn7Qhw21_FPVxut 15,4300106661463 = 15,430 =&gt; P _x000d_
2A2eWnMzz3BuFkYk8B1auG 7,19964702629511 = 7,200 =&gt; Q _x000d_
1U0szkh3bA$9gg$5vEQwAn 1,22087473329802 = 1,221 =&gt; R _x000d_
000dHIDWHFXvVxZAnwYd8P 51,1627213988515 = 51,163 =&gt; S _x000d_
0EyWHcJtnEdPMRQFD62EVn 1,90989068766254 = 1,910 =&gt; T _x000d_
2Ab1mJOd5F09jONucrPUzV 57,040139829095 = 57,040 =&gt; U _x000d_
1OMuW_buzFn9wH8JN6uDQX 1,09477703013882 = 1,095 =&gt; V _x000d_
0$6fyGZTj9qevc4VoakDLs 2,81805160841096 = 2,818 =&gt; W _x000d_
00toMSGXD0eONCRm2uXodY 181,253831049705 = 181,254 =&gt; X _x000d_
2k8bOFg7f9puGQKkrTZ1zB 109,963583305959 = 109,964 =&gt; Y _x000d_
0ZcQKc1n5BQxHG1xiFXqli 112,692261047526 = 112,692 =&gt; Z _x000d_
32RIukXzv9hBeU2KvcV0ER 6,14191658777228 = 6,142 =&gt; AA _x000d_
0IQlrJRNv3WwSP3t0_C6vM 38,1617233750053 = 38,162 =&gt; AB _x000d_
2IvT9jlFv2LvKed_zC1_hD 28,0339672542319 = 28,034 =&gt; AC _x000d_
2RB2QlLpz7POQh_smr3zq$ 2,56684654372817 = 2,567 =&gt; AD _x000d_
1nWQ5e3n90GfwLKYDQdaF9 38,2968825453834 = 38,297 =&gt; AE _x000d_
2Zj7UMPtH91fOu7uANvQaQ 13,0899899168986 = 13,090 =&gt; AF _x000d_
19wKN8n1z0_BIeqP6bTylb 2,55215192445987 = 2,552 =&gt; AG _x000d_
0lS9jlpM11BQXphihmWATg 6,71080860853358 = 6,711 =&gt; AH _x000d_
0kOwc7rlf7NB2puLVs48oZ 12,7325634233302 = 12,733 =&gt; AI _x000d_
3MBvmorT1CgB5pGn8qP9iF 7,58040304379963 = 7,580 =&gt; AJ _x000d_
33IHvoc2bB$unMFvEG4ZHt 5,67722504652434 = 5,677 =&gt; AK _x000d_
17DO055mbAafo7MCaWbYEp 14,2712900267081 = 14,271 =&gt; AL _x000d_
2lX_MPMrH2pu_RwgBlLJwY 8,10663096625364 = 8,107 =&gt; AM _x000d_
0fOBUpSSr81Aw6$hyd2jn6 4,09938154998369 = 4,099 =&gt; AN _x000d_
3L9UyrIaXAQx8KnAM9r$cl 4,09229774906843 = 4,092 =&gt; AO _x000d_
1dRgdOGw9BM9xvHWl0dSol 8,71961132270951 = 8,720 =&gt; AP _x000d_
3DHYdVqAH0sR0eHtcPu0Wr 35,3216847457058 = 35,322 =&gt; AQ _x000d_
3YOI95dgfEvxZByfTiYl$U 20,8304580116601 = 20,830 =&gt; AR _x000d_
3MDyt7yRX4oB4JwmRPHFGu 7,32370380683213 = 7,324 =&gt; AS _x000d_
0jHnSLAb93xQGV6eOcA9zL 33,1036851612716 = 33,104 =&gt; AT _x000d_
2hJqQKVub4AA6d8l3$lS0s 3,21346005345089 = 3,213 =&gt; AU _x000d_
1a87PdGCvEjBPsGX2syiBo 3,07139152682527 = 3,071 =&gt; AV _x000d_
0Hb13o7a14zP22VamRSKR1 36,9141378741182 = 36,914 =&gt; AW _x000d_
3CIGLl$cDARhBPCoyQIS_T 8,20347416863095 = 8,203 =&gt; AX _x000d_
1vwm6saDX1eQVlWLSoqdbH 4,30689834907491 = 4,307 =&gt; AY _x000d_
2A88S6pKr11gvUI5zl6i6k 158,300421440134 = 158,300 =&gt; AZ _x000d_
2tjdii2vH3yRe922F813pY 265,695597820192 = 265,696 =&gt; BA _x000d_
0vHjPc9MD8XgRYQtKkNjuw 37,9546143543351 = 37,955 =&gt; BB _x000d_
00VOlJ0QP51vWxeaPV3hHl 60,8844671626176 = 60,884 =&gt; BC _x000d_
2Lh_JoUrb7pOZM0IUUATjO 3,29659345690708 = 3,297 =&gt; BD _x000d_
3ETHTjcwb4YwDV9wwnWJAf 4,29361647421684 = 4,294 =&gt; BE _x000d_
31t4CgT9j8rPEQBFu9$I3n 1,40133991554568 = 1,401 =&gt; BF _x000d_
3PmDdhYdz4_Ok2y7YTPAbO 1,36326167291684 = 1,363 =&gt; BG _x000d_
3BNNGUIMDATeaXgsHrZ13a 32,491714061623 = 32,492 =&gt; BH _x000d_
30WgVOecbC0uL8_LrC7U2G 26,8477212488066 = 26,848 =&gt; BI _x000d_
1J0vQaK3TBfux9Xc60bP55 60,7451322704989 = 60,745 =&gt; BJ _x000d_
2g3hhv0QH6Y9pHY9sxH2SQ 61,2914276343709 = 61,291 =&gt; BK _x000d_
1BfE2dk7zCexpi5HT0p3Ly 12,8878492565081 = 12,888 =&gt; BL _x000d_
2mUW4tfuXFwPwQuXvuNf6j 36,0371758348036 = 36,037 =&gt; BM _x000d_
2xJvbnioXDm8H5bMEM5QQF 19,1124783372109 = 19,112 =&gt; BN _x000d_
3TB85tQpHADOfLsGu6jJeD 170,377343614448 = 170,377 =&gt; BO _x000d_
3d9_3YRW1C98PhUme_W98o 3,55457246503187 = 3,555 =&gt; BP _x000d_
3XmSI1xwn7Cg2LNA$MKPLJ 2,71228171187568 = 2,712 =&gt; BQ _x000d_
1mtIo_dWXFy8kOXrW$fyTI 0,38651276295977 = 0,387 =&gt; BR _x000d_
3OJF0G_M5DYxySO5Q$V4uy 3,48769788123436 = 3,488 =&gt; BS _x000d_
1dRLlokh13ju$U5h7UHXS1 61,2689605710159 = 61,269 =&gt; BT _x000d_
21mRbsow19Mg86K8cqJzAk 57,2958311954635 = 57,296 =&gt; BU _x000d_
2c0S8$pwz7J8cNpZFAhL5S 0,055380906327165 = 0,055 =&gt; BV _x000d_
3QoO1dGzb139qhaAC5H_1Q 5,53828124998908 = 5,538 =&gt; BW _x000d_
1PfLov2aX4BeNehNUhxkKc 5,03630091248685 = 5,036 =&gt; BX _x000d_
12NG7U$4nDC9y260rAGSKE 105,19046470804 = 105,190 =&gt; BY _x000d_
3UAHZJiPjFXOQH$3INVUlq 5,58631790617771 = 5,586 =&gt; BZ _x000d_
0$snWEcgT29ANifIFpRhXI 113,078831132581 = 113,079 =&gt; CA _x000d_
3CiBGayST1WwbmoaxQQ8C0 6,13119273120055 = 6,131 =&gt; CB _x000d_
1NWnHcFljAqAVtB43PCPBV 0,055384699524887 = 0,055 =&gt; CC _x000d_
3VxKJ3XUj6fvOJYHiAYvuN 5,67830920419602 = 5,678 =&gt; CD _x000d_
10d6LhlQz6e8JMKEGWhmZv 624,085687138162 = 624,086 =&gt; CE _x000d_
3nDMnj6U5AYQgBjIS2PzBS 1,07783449696115 = 1,078 =&gt; CF _x000d_
1Tlq0kjKPCb9ICnuc1$$GO 11,0810754506596 = 11,081 =&gt; CG _x000d_
3bSS0JLA54_fy84QFbt4cD 654,858403907069 = 654,858 =&gt; CH _x000d_
3GwA2TcJX61h5AbPkCzmV$ 0,0138446241185559 = 0,014 =&gt; CI _x000d_
1wTYh3UEj3GvMfaHfX7fTj 75,5081593837043 = 75,508 =&gt; CJ _x000d_
0rzqP1IzHFJOb9HKodDyn7 10,4371417842053 = 10,437 =&gt; CK _x000d_
33EUNKQnz3KBazo2olnhnj 7,28670262986585 = 7,287 =&gt; CL _x000d_
27jYLTnvX5n8SkjWV8oxhy 2,30109435792941 = 2,301 =&gt; CM _x000d_
0uk$CPdpj259iuK4i624LD 28,0235485112109 = 28,024 =&gt; CN _x000d_
13h4xDoJT2NhElnCCslubw 25,755695198584 = 25,756 =&gt; CO _x000d_
2fvmDxmbz3NgIs9fewVFA_ 6,59986878479632 = 6,600 =&gt; CP _x000d_
2Xl5EqnQvFBgK6BlYD5jxg 11,0810754508212 = 11,081 =&gt; CQ _x000d_
0X9G9RCrfAbBUzfl$tbikZ 25,6864452616888 = 25,686 =&gt; CR _x000d_
2upJ2yE9bFLf24xEaLg$yt 3,9652951036123 = 3,965 =&gt; CS _x000d_
03WcCF3yDCI9TpTI1BWb$i 62,7124310923728 = 62,712 =&gt; CT _x000d_
2MeixVF5X3SvaPvAnO4LKT 0,00005165720848 = 0,000 =&gt; CU _x000d_
1mwV07_qfBcvdjxZkQqOTl 5,05820415486745 = 5,058 =&gt; CV _x000d_
1btomiDe5CpOrh4oC0Lwkf 0,0000516535737 = 0,000 =&gt; CW _x000d_
2mfcR$ktn8MflSRbWz81gQ 71,3485120275403 = 71,349 =&gt; CX _x000d_
3kZggBQAX0avWoyFz7REMW 5,55481818526738 = 5,555 =&gt; CY _x000d_
3rboUaG1b7Wv3ws7H1uTw4 1,0610428285193 = 1,061 =&gt; CZ _x000d_
3k6I0HEHT92umwZUCjsSNO 50,1768280691487 = 50,177 =&gt; DA _x000d_
2ln5lasFX3Te3IhiO3H$CT 2,0882721837061 = 2,088 =&gt; DB _x000d_
2_b_GL5sP7Jwp_THxn0mJD 1,8756834730813 = 1,876 =&gt; DC _x000d_
0S2jYNRK13cw93dbdWAEkJ 40,8382977081186 = 40,838 =&gt; DD _x000d_
1bZOkilzL3IQih0NRvcTrp 109,064361895287 = 109,064 =&gt; DE _x000d_
2mRUIpFlv1ZBWFcoD_3jFc 1,99780398319644 = 1,998 =&gt; DF _x000d_
1qBJS9lS52EAEroFlv8zTc 2,4468864987575 = 2,447 =&gt; DG _x000d_
1BE882Psf7geO2TErtZakB 36,164820162766 = 36,165 =&gt; DH _x000d_
3ueEdbnmL8XwhB_L$$3lp8 3,96529510620372 = 3,965 =&gt; DI _x000d_
3e0CJkBl5AFxOv$YQJTnjA 231,254653660001 = 231,255 =&gt; DJ _x000d_
2CMPbQVuz9ewkvAwS8MNva 8,35862804109433 = 8,359 =&gt; DK _x000d_
1pnkpZvKv9Xu98h$i7ahWA 20,0927545480537 = 20,093 =&gt; DL _x000d_
1jhZcrvIvEjes26iyQqPvJ 0,918757741071271 = 0,919 =&gt; DM _x000d_
3GeBkxJMj4wemIsbNHufOZ 7,26174621198577 = 7,262 =&gt; DN _x000d_
1TLemfi298SPvhGEjLilW0 5,97138104938888 = 5,971 =&gt; DO _x000d_
20cRwsW69268ovWJK1Rl8c 6,59986878502671 = 6,600 =&gt; DP _x000d_
2HTzFpYU9A69DvfTdYwaI9 2,36172269493219 = 2,362 =&gt; DQ _x000d_
1LiMwL7sHEAeJxf3yLeZ8_ 336,12467189475 = 336,125 =&gt; DR _x000d_
3Jfo$65VjDR9y9c36sCXy_ 357,742025998665 = 357,742 =&gt; DS _x000d_
0ltaT43_19VANtVLJFftWa 336,124672241902 = 336,125 =&gt; DT _x000d_
3m1qT5vqn2awMG$gyMXYEQ 357,742025876738 = 357,742 =&gt; DU _x000d_
295xS4bEf4Af9LM0IaMMbk 3,74561680805315 = 3,746 =&gt; DV _x000d_
1a$YllLD9E1v9BZsZWh0Hp 1,39756951363651 = 1,398 =&gt; DW _x000d_
1yzcs3WIP0MAQUdgaYEgOX 746,947847648307 = 746,948 =&gt; DX _x000d_
1Cji7ga5f1bw8DxT0B9gzZ 15,5871300597858 = 15,587 =&gt; DY _x000d_
2MfMl$4xfDwRM4RO3Upj9F 802,237286378444 = 802,237 =&gt; DZ _x000d_
1tHqqy4LTE1fCWGuHzfFHz 15,5871300623936 = 15,587 =&gt; EA _x000d_
2gGLiyTCPBdhBu8sOuY98P 34,953601829563 = 34,954 =&gt; EB _x000d_
1fEaPUy5553RDLwEbOchwz 1,56840667136601 = 1,568 =&gt; EC _x000d_
1xzJsdHln8hPE0nJjN3mfp 148,591779538503 = 148,592 =&gt; ED _x000d_
3ZZdX2tEH9YhUDWHs1UhUw 5,05820413964214 = 5,058 =&gt; EE _x000d_
3XXaNemFbCaARGhORdG1hH 1,79723638222806 = 1,797 =&gt; EF _x000d_
2aC8QDMqb8M8Lx$KjJrsjM 3,61036322681809 = 3,610 =&gt; EG _x000d_
3_us$mzBn99PrSFV6ELmuf 13,2911122165524 = 13,291 =&gt; EH _x000d_
2$IOu5ax1FPxzBHGyTv987 13,2911122179299 = 13,291 =&gt; EI _x000d_
3_xkHM$eXDyh6k8XhNBvZO 3,9329746884515 = 3,933 =&gt; EJ _x000d_
3iAKzT6v10m9IVEBa8CyY3 4,31311978563849 = 4,313 =&gt; EK _x000d_
3bh$0_vvT8yuPUpYO5dCgT 9,86522260489761 = 9,865 =&gt; EL _x000d_
3Ffdxa0kr9LP6Mzlv_nxtR 5,83385291363992 = 5,834 =&gt; EM _x000d_
399xVUzVfBwwPJ6xS_uTo4 26,8539435723596 = 26,854 =&gt; EN _x000d_
2mOJV1dlf0NeEVtNYr$Gjo 5,53828124998052 = 5,538 =&gt; EO _x000d_
1Ko0CnbWj0DOZBpqmn$nAx 11,2571964093687 = 11,257 =&gt; EP _x000d_
2k_KAwJYD44RmsJR2JRDeK 10,0741229273277 = 10,074 =&gt; EQ _x000d_
3Rc_R8Lb9FC9B5TkifC$r9 2,36172269782431 = 2,362 =&gt; ER _x000d_
1LBBDih$v4UOGBIdaHnQ5Q 61,4862875197582 = 61,486 =&gt; ES _x000d_
1Mt8hCKVnCYRvI3rJwoOY9 224,35825620355 = 224,358 =&gt; ET _x000d_
19dO1mc5X8ZAXXxB1O_BIl 222,085250416247 = 222,085 =&gt; EU _x000d_
1rr_peDabByvYojFln8R49 109,076347429578 = 109,076 =&gt; EV _x000d_
10H6fiWNL8AO4hx2vI6186 31,5694873867523 = 31,569 =&gt; EW _x000d_
1BR_10AFnCdvmheS8YT0ey 480,039613244246 = 480,040 =&gt; EX _x000d_
1J8oOtEerAQgZCZ6d$h4gK 336,36698257169 = 336,367 =&gt; EY _x000d_
3t4qDxfTD74ef75B2hg1hs 309,226655545052 = 309,227 =&gt; EZ _x000d_
0BJ1uyl3HEvwDLCyfKs0nc 336,108429056265 = 336,108 =&gt; FA _x000d_
1KAkn6c1TDzOrLzJxuMD31 264,513235734174 = 264,513 =&gt; FB _x000d_
3eggAmEI99ZBTcW4FWmOnw 120,375648689799 = 120,376 =&gt; FC _x000d_
133cs8BP9Dqwfo46HegxF5 1,79723638220365 = 1,797 =&gt; FD _x000d_
3Zxrg0H8X2EPTkJ$$W0idU 16,282961639476 = 16,283 =&gt; FE _x000d_
0gIqRh9rD03OpYYRueCHHu 115,023123969075 = 115,023 =&gt; FF _x000d_
2j6QFWuJT0GvgqyxFMLNjy 109,076347451771 = 109,076 =&gt; FG _x000d_
26qYSR0Mv0PvsT8GonwgSv 120,466579458926 = 120,467 =&gt; FH _x000d_
3YWy_lE7n2_AILE9is$NF8 109,064361642434 = 109,064 =&gt; FI _x000d_
0w_0KovR5FyxdnFM99Mw1F 72,3790922560333 = 72,379 =&gt; FJ _x000d_
0DHNlfMwnBjhW48gy43G2t 50,1768281945908 = 50,177 =&gt; FK _x000d_
075AS3jsv7jRq$CrVcqnsl 49,8229168296165 = 49,823 =&gt; FL _x000d_
22wET_C_X9997805sy_BHB 1,21440527818899 = 1,214 =&gt; FM _x000d_
151HS3DXH6QPd461ZDSFlg 221,53145363572 = 221,531 =&gt; FN _x000d_
14tocNlvH0HfafxFsRee4u 1,06230721775862 = 1,062 =&gt; FO _x000d_
0E4w3DsYj4cfPLrEVbcgGF 221,530942007414 = 221,531 =&gt; FP _x000d_
0wjQTGHM19xRwEO000ciQh 1,09561853672773 = 1,096 =&gt; FQ _x000d_
0oA9kKaLfDFBKBih0ylFtW 1,12592906154021 = 1,126 =&gt; FR _x000d_
3KGflRq1n97hTEm1WPdDF2 2,64601368469577 = 2,646 =&gt; FS _x000d_
2LjO21Jbb0hPxiXjQ9qLJg 1,79723638197774 = 1,797 =&gt; FT _x000d_
3mpFDUuR509u1EzzxMAxJk 13,4280275495821 = 13,428 =&gt; FU _x000d_
1KRG1IG$f2LfOZzHPDZIlz 1,21449911584419 = 1,214 =&gt; FV _x000d_
1fm1A3rIT3qRjCcViwVlFK 1,17658289059413 = 1,177 =&gt; FW _x000d_
1GwerYCjvA$QKiS0xJ$_Wu 0,945506231315059 = 0,946 =&gt; FX _x000d_
3Isr7uITv989FXZo7_HW9u 1,00058775618063 = 1,001 =&gt; FY _x000d_
0OpD4$$NH0ou2BGV7JxHuf 1,00064084195403 = 1,001 =&gt; FZ _x000d_
1NuKPySxb4ZhlkwWhavV3w 15,4630233140098 = 15,463 =&gt; GA _x000d_
0r9kWJ87fD7xv3Mue2r7HQ 1,12589808643186 = 1,126 =&gt; GB _x000d_
1oJY4vT45CCOsCMYlx_aID 174,249285797019 = 174,249 =&gt; GC _x000d_
1Bw5OOw197Xub9K2eIMc8p 49,8219786705696 = 49,822 =&gt; GD _x000d_
0Hft7pW817HBECDfNIF_R6 173,070678604925 = 173,071 =&gt; GE _x000d_
3Vdkon_rXBDgaOAKHcT7PD 94,4610245478034 = 94,461 =&gt; GF _x000d_
2Zd2EVM2j4HQkarmXXGtHb 9,96890624977729 = 9,969 =&gt; GG _x000d_
3Rydon87v02gAm0j02x9bK 9,968906249607 = 9,969 =&gt; GH _x000d_
0UZaZ5TqPCYQ2Ufpen0ggB 3,56731215468813 = 3,567 =&gt; GI _x000d_
36ZpMIgkPDvBldGxhaq6is 3,56731215503619 = 3,567 =&gt; GJ _x000d_
3Vq3Iwc8XBZhA7heIySmNs 2,49250313829857 = 2,493 =&gt; GK _x000d_
1Eemr7MtP94O4LBRg7kYyn 0,0138592689113181 = 0,014 =&gt; GL _x000d_
1bS9CmyMP1m9J7qLgxU1Zf 139,283819559229 = 139,284 =&gt; GM _x000d_
2kBEf2QUD1uAqmbkOgulqi 78,5371563939177 = 78,537 =&gt; GN _x000d_
1xzmKabOjCgBSwqrSf6IVZ 8,61094316177544 = 8,611 =&gt; GO _x000d_
3D1B2PVwP1phOseQ$Z4hW4 0,00000800000 = 0,000 =&gt; GP _x000d_
2VjQDGcuj2PQ8Iujbcsn1Y 14,359094045582 = 14,359 =&gt; GQ _x000d_
1V_$_Wnzj4XAKpyr1mHwaq 16,8151233910598 = 16,815 =&gt; GR _x000d_
0Jw88smsD3kxumoC7_yxRU 5,3013825755182 = 5,301 =&gt; GS _x000d_
2l9jDEXzj2wO$B37JcUV_Z 16,4626181420827 = 16,463 =&gt; GT _x000d_
2eIQinKc1FmxyWpThknChI 700,817752147224 = 700,818 =&gt; GU _x000d_
1FfOtQsTz24PdBBpMsZ5j6 534,276982976266 = 534,277 =&gt; GV _x000d_
3VxjZEwI524RzzruLndttJ 11,8200071237459 = 11,820 =&gt; GW _x000d_
1tdur1uyX6pR2vaRCeYRGy 7,35582335071928 = 7,356 =&gt; GX _x000d_
0sGlWu$TH1Ah5T9bRpdCZF 129,637814722796 = 129,638 =&gt; GY _x000d_
1A3hSmS_D4APcnCu4bPwXu 8,63989084759269 = 8,640 =&gt; GZ _x000d_
1Iz9hQYxfBbxkWxxuGUr1A 0,537017036924578 = 0,537 =&gt; HA _x000d_
3zn74kmmD3lwblvng2OY0v 0,0343395518834799 = 0,034 =&gt; HB _x000d_
2xj$pXnBT7_fXtNiXz6aOt 60,3585404930721 = 60,359 =&gt; HC _x000d_
3hetcu_dzEB9KhCBmK6m7V 0,000016766151 = 0,000 =&gt; HD _x000d_
1ZF4Y9yYT2YgUlIM_fm3aY 10,1156987880736 = 10,116 =&gt; HE _x000d_
1AwqBRfObDMQrTWBog4ens 0,992634968354686 = 0,993 =&gt; HF _x000d_
33pLwDrhT079i41qU4bV3g 5,53828125285457 = 5,538 =&gt; HG _x000d_
3yXYzx8_bCUxI0rLQW4ayd 0,954423222501853 = 0,954 =&gt; HH _x000d_
0JmXbt5ob7PveH5pLA3O4S 4,59374999874739 = 4,594 =&gt; HI _x000d_
0EXA6PR8H80h$CU38bQ__z 26,6242915814558 = 26,624 =&gt; HJ _x000d_
1cYAKLmJzCzgaqkE3ipL1U 21,4325612959286 = 21,433 =&gt; HK _x000d_
32zenhaJLDgxvIxZmtSAZt 0,0000167474791 = 0,000 =&gt; HL _x000d_
1MA7$Q9s97CRy$fOni65Pl 10,8944548797493 = 10,894 =&gt; HM _x000d_
0mVaas7kL1VhqaxWN5QFwh 5,53828124329764 = 5,538 =&gt; HN _x000d_
1C_WjCF0z3SAbRsYukR3CO 72,765539853307 = 72,766 =&gt; HO _x000d_
2_fvQGzWTFBPoH8B__Vib2 16,3206317769445 = 16,321 =&gt; HP _x000d_
3OY0VCkMf1IwxOXx_OMULD 26,6242915759114 = 26,624 =&gt; HQ _x000d_
0JRsSYldP0cw4fU0PtWjyQ 2,88096981062685 = 2,881 =&gt; HR _x000d_
23b6wdHMLACPboROQS$W8F 136,627927070599 = 136,628 =&gt; HS _x000d_
3DoDUmIen6Qfk8webJWc2I 23,0106645692079 = 23,011 =&gt; HT _x000d_
2Qs5CSzmX7UAl4UhL1egN3 4,31311978555457 = 4,313 =&gt; HU _x000d_
3fAlfL2z15gQhBNig929MZ 0,561519190051845 = 0,562 =&gt; HV _x000d_
36ShJ3lYPF3xFrQjwnjj_l 15,9281249987955 = 15,928 =&gt; HW _x000d_
1pP8OybOXD0BCTmXlgJ0fC 4,49175373637121 = 4,492 =&gt; HX _x000d_
0eImDCVtv75vdZDKts44Ju 17,640451331975 = 17,640 =&gt; HY _x000d_
3dURGvTuP1m9MWIBymeGB0 0,969620207264754 = 0,970 =&gt; HZ _x000d_
0KD47lY6HE3gzMj8Meaoj8 0,955415627878171 = 0,955 =&gt; IA _x000d_
0TfNsgnC11FunUxOXP5cgC 0,955415627950245 = 0,955 =&gt; IB _x000d_
2KNG8LLATAGRx7Lahsavmt 8,63989084960606 = 8,640 =&gt; IC _x000d_
1dCCTVRtzEdgmx1wnkEVSe 0,969285691491516 = 0,969 =&gt; ID _x000d_
0VdWV$FdD7mRuTk3GTXwf_ 11,622071877349 = 11,622 =&gt; IE _x000d_
2$BYeWTR98Uw1PWeiz7NxO 27,9506012677569 = 27,951 =&gt; IF _x000d_
3$vwfq47T599AUMWYzydNr 0,969568529528372 = 0,970 =&gt; IG _x000d_
1wEUbfwDT8tB78CUeV$XR8 1,79723638208137 = 1,797 =&gt; IH _x000d_
A + B + C + D + E + F + G + H + I + J + K + L + M + N + O + P + Q + R + S + T + U + V + W + X + Y + Z + AA + AB + AC + AD + AE + AF + AG + AH + AI + AJ + AK + AL + AM + AN + AO + AP + AQ + AR + AS + AT + AU + AV + AW + AX + AY + AZ + BA + BB + BC + BD + BE + BF + BG + BH + BI + BJ + BK + BL + BM + BN + BO + BP + BQ + BR + BS + BT + BU + BV + BW + BX + BY + BZ + CA + CB + CC + CD + CE + CF + CG + CH + CI + CJ + CK + CL + CM + CN + CO + CP + CQ + CR + CS + CT + CU + CV + CW + CX + CY + CZ + DA + DB + DC + DD + DE + DF + DG + DH + DI + DJ + DK + DL + DM + DN + DO + DP + DQ + DR + DS + DT + DU + DV + DW + DX + DY + DZ + EA + EB + EC + ED + EE + EF + EG + EH + EI + EJ + EK + EL + EM + EN + EO + EP + EQ + ER + ES + ET + EU + EV + EW + EX + EY + EZ + FA + FB + FC + FD + FE + FF + FG + FH + FI + FJ + FK + FL + FM + FN + FO + FP + FQ + FR + FS + FT + FU + FV + FW + FX + FY + FZ + GA + GB + GC + GD + GE + GF + GG + GH + GI + GJ + GK + GL + GM + GN + GO + GP + GQ + GR + GS + GT + GU + GV + GW + GX + GY + GZ + HA + HB + HC + HD + HE + HF + HG + HH + HI + HJ + HK + HL + HM + HN + HO + HP + HQ + HR + HS + HT + HU + HV + HW + HX + HY + HZ + IA + IB + IC + ID + IE + IF + IG + IH = 14646,344 =&gt; II</t>
  </si>
  <si>
    <t>56360</t>
  </si>
  <si>
    <t>VOZOVKOVÉ VRSTVY Z RECYKLOVANÉHO MATERIÁLU</t>
  </si>
  <si>
    <t>Generováno z modelu:_x000d_
3ADCoxNmX4TAaF9vFzusXz 20,5350053364846 = 20,535 =&gt; A _x000d_
2_9nfsVEr2Fex5lGn9X1oE 0,397798442728021 = 0,398 =&gt; B _x000d_
2Q9tPp7cP3_9OKJ9tNDnQ1 1,87684185866088 = 1,877 =&gt; C _x000d_
0Bi7ut9MH689MNx9LK_OBF 0,0569318186226884 = 0,057 =&gt; D _x000d_
1korSttzz3HuhuyJppphly 0,055471655905595 = 0,055 =&gt; E _x000d_
1xZ1ZHpsb2j86Ek9EaSxY5 0,0309939084764027 = 0,031 =&gt; F _x000d_
25rwKLN$15h83DTf3S_xI3 0,0558518615517118 = 0,056 =&gt; G _x000d_
3qNEROGx133uP5UNQBdWDf 0,0692890625239394 = 0,069 =&gt; H _x000d_
3b3adkRI5AxQq1l8EGMKWQ 0,032519900758647 = 0,033 =&gt; I _x000d_
1ZmZzaChj2ZAnESvDDy9oP 0,0545019222659867 = 0,055 =&gt; J _x000d_
1cbzV1Kb10AfTMKm6skxpi 0,0568227329161287 = 0,057 =&gt; K _x000d_
0AooZLxzDCVwXowh_4dYo0 0,0626453646326432 = 0,063 =&gt; L _x000d_
23CsTlrx12k8AW9tuQPY_3 0,0701038680118241 = 0,070 =&gt; M _x000d_
0a91CKczvFv8SjmhVP3COf 0,0626453646326432 = 0,063 =&gt; N _x000d_
0UOWotS5XBcPkzmE7wcDAp 0,0633693886421972 = 0,063 =&gt; O _x000d_
2TqnJz01bET8QzWeDVrZMR 0,058428744485369 = 0,058 =&gt; P _x000d_
A + B + C + D + E + F + G + H + I + J + K + L + M + N + O + P = 23,540 =&gt; Q</t>
  </si>
  <si>
    <t>56960</t>
  </si>
  <si>
    <t>ZPEVNĚNÍ KRAJNIC Z RECYKLOVANÉHO MATERIÁLU</t>
  </si>
  <si>
    <t>Generováno z modelu:_x000d_
2_LdkybnL3yR8LCYS5Y$dH 1,34375735725943 = 1,344 =&gt; A _x000d_
3Ezxc8dL51ffd57Nf9ZZ9F 26,7166484385059 = 26,717 =&gt; B _x000d_
2RkZ1p8QXBxQH7EEpJNlAw 2,50391039097426 = 2,504 =&gt; C _x000d_
1tUWfiTer2$AA7GLnvNV0c 31,4004357572049 = 31,400 =&gt; D _x000d_
1EXuHkl613ORF0TpcHU_hO 0,169555252064474 = 0,170 =&gt; E _x000d_
2hXs1Qwcf6ZhAzs0qLA4f4 0,345276027882877 = 0,345 =&gt; F _x000d_
0G3Lg1oZLBQvYx9IZup8ks 0,667909697195508 = 0,668 =&gt; G _x000d_
1JSI6zXQz9p848c4b$BnAS 0,66790969742788 = 0,668 =&gt; H _x000d_
1XbTxjfl18JRUHfHClEWja 0,00668278394158232 = 0,007 =&gt; I _x000d_
1XBIRgjbLCxuzIJf43q_JD 0,198579785714957 = 0,199 =&gt; J _x000d_
19WB8864jBgvwwE3PL9R5F 0,518984139499794 = 0,519 =&gt; K _x000d_
2S_5FNeOHCywkYHkQyNYKP 1,87201036469279 = 1,872 =&gt; L _x000d_
0Q1TdEnEb3nPhjZ3n3dvJ9 22,2608349383649 = 22,261 =&gt; M _x000d_
3FoX7F6_rAzvN6T1e1QJdM 33,1516821673946 = 33,152 =&gt; N _x000d_
1c_wKsco91EeHqyGU3H$0R 0,667909697501673 = 0,668 =&gt; O _x000d_
1KrqWRfQDEDRkJsWLwM8A_ 2,16804365461132 = 2,168 =&gt; P _x000d_
1eu9B_PYvAdwHgg0vMXGp1 9,63759940244811 = 9,638 =&gt; Q _x000d_
3SRYu9KtXEJxlQCT2QoFYi 76,6002703114982 = 76,600 =&gt; R _x000d_
29x3wcY5H14u2zucsZxUEy 26,0358012610375 = 26,036 =&gt; S _x000d_
2oZ$xcwErDqPj1t75$ihuu 26,7161148164563 = 26,716 =&gt; T _x000d_
2qFYNKaCz4SQBcNBXH5CKk 1,60289128328323 = 1,603 =&gt; U _x000d_
1I2RjYAwTDQeX4OYetN2er 6,20455049183429 = 6,205 =&gt; V _x000d_
0lJp$61rXBC9FGHTsRqQde 2,30451732429037 = 2,305 =&gt; W _x000d_
1yhrggG11FOx5wsFSaMc4t 19,058567638776 = 19,059 =&gt; X _x000d_
07e598fi9DqeqBcEzA1LBP 60,3370307451686 = 60,337 =&gt; Y _x000d_
3yucFCDn1CT9iOY70XPOBu 0,535739975993682 = 0,536 =&gt; Z _x000d_
3pIxj3dyTAcv7OlxHQ1Si9 0,603679025862803 = 0,604 =&gt; AA _x000d_
2UVPzjVHL9gxBm88ndV0uG 1,79017421362375 = 1,790 =&gt; AB _x000d_
2sW$6vkRP04Ol70Pmw0JQg 28,3380322221619 = 28,338 =&gt; AC _x000d_
1UmbCF5rz7Ne$8CJ4eamtz 0,526374380280645 = 0,526 =&gt; AD _x000d_
1ErpHG$vr4dfT2jnMIQ4QG 0,399843914900042 = 0,400 =&gt; AE _x000d_
0AmU0HAlXFawIFJu5cs0j3 0,669187173935609 = 0,669 =&gt; AF _x000d_
1ojx$spPTDzePRBR1zLMjc 28,2455283442258 = 28,246 =&gt; AG _x000d_
3viADmoXXD2RJ8vcMW42pr 0,66021203401571 = 0,660 =&gt; AH _x000d_
1bjZ_lDS91yQMlPA76dcWa 0,659172152364682 = 0,659 =&gt; AI _x000d_
2Vx62DjLvAlQohusr$BJlk 0,652465984923054 = 0,652 =&gt; AJ _x000d_
0H7B$k6lv27PNJvC1FPi64 0,677056488122819 = 0,677 =&gt; AK _x000d_
3YdnFOg$91qPm7J1Q9spLu 0,878049146161877 = 0,878 =&gt; AL _x000d_
1HInFAVUTFugHDNNbBEctg 63,4731035468424 = 63,473 =&gt; AM _x000d_
2RAjPX5J9DjvnNMJaEKqJ1 64,3262418876852 = 64,326 =&gt; AN _x000d_
1MNUMp8wj77Qtz5EJFLbcD 5,12662341686706 = 5,127 =&gt; AO _x000d_
0zpK0dWJf98u4NqmlcdCEr 2,79347786572264 = 2,793 =&gt; AP _x000d_
3nCE300YnBc9$LHkSTg9P8 1,37851125475538 = 1,379 =&gt; AQ _x000d_
1YLAZqdnb7khQ9UuepO6ct 6,2497867899163 = 6,250 =&gt; AR _x000d_
2qdDCvkJf6gh4_dOqrjtnt 3,20048317694031 = 3,200 =&gt; AS _x000d_
0rFsfzgmnFmuoYRhVcAwGE 3,16666549643545 = 3,167 =&gt; AT _x000d_
2R3Qw1pwX5kQ_qOS_70LZy 113,2951 = 113,295 =&gt; AU _x000d_
0FoR49Tv5AygE3ffJz7gRb 1,0585 = 1,059 =&gt; AV _x000d_
0txwRV3VP6jukdKmUl$Tsw 123,8597 = 123,860 =&gt; AW _x000d_
0S1GrW9tTB99OqwVj4jc0X 2,0732209428048 = 2,073 =&gt; AX _x000d_
2jLkinuHz0$xjGN4jiwXeZ 2,07322094285422 = 2,073 =&gt; AY _x000d_
3p1Dor7f5DpvzYLVs9wuAP 0,605212480030908 = 0,605 =&gt; AZ _x000d_
0y4oTCnzb1swvsnde_gVlD 0,314074107847642 = 0,314 =&gt; BA _x000d_
3PFXBX8af009OEWBhWzz9c 31,3873043158441 = 31,387 =&gt; BB _x000d_
3EjR8s_hH4VA1gN426o9DM 14,5095503520038 = 14,510 =&gt; BC _x000d_
03cCFMtNH1Kf387ct_f_9c 4,57318498825297 = 4,573 =&gt; BD _x000d_
2V5pwxhszFluXqLFoO33dI 0,532147087422657 = 0,532 =&gt; BE _x000d_
2gZUta3mL40PcokR8qf5O9 21,2535146414786 = 21,254 =&gt; BF _x000d_
1MV9Jk80HAZPbx11Qcz8rs 4,64181352565132 = 4,642 =&gt; BG _x000d_
1n72jB$o53ZPB6YdhOF9GC 69,9908102158037 = 69,991 =&gt; BH _x000d_
0$86xOuzvDzg6cB32Mkypw 48,8955735251001 = 48,896 =&gt; BI _x000d_
0u075qFQX00wrfOBOt5PnI 69,8630533974648 = 69,863 =&gt; BJ _x000d_
1yk4kVqdXBevmcAgP2dfS3 48,3003340876221 = 48,300 =&gt; BK _x000d_
2WNScO48b2$QpSonS$w2tf 69,9908102158037 = 69,991 =&gt; BL _x000d_
1d7NviISX3NfQyEj9EUMYi 48,773756996129 = 48,774 =&gt; BM _x000d_
0hszwoNb9F0eC6yro8aJ6X 1,37256644165302 = 1,373 =&gt; BN _x000d_
1O2hksQ2P19AUIG7kTjY_K 5,48955021538423 = 5,490 =&gt; BO _x000d_
2pSLBTyIL9ZPiPmWI3QZ2H 1,37256643772735 = 1,373 =&gt; BP _x000d_
28dghI5LzAEACkJehX2jVS 0,596527702257264 = 0,597 =&gt; BQ _x000d_
1oKL4P_mD4ShbuQ5ikHe$Z 5,53869593708037 = 5,539 =&gt; BR _x000d_
31B4bKjq938fUaY9epwwV4 5,48955021538423 = 5,490 =&gt; BS _x000d_
38qMMjea56qvZO7Iwt2yrh 1,059 = 1,059 =&gt; BT _x000d_
25tgymqSzEGgp6XfzR0Ysh 9,1818 = 9,182 =&gt; BU _x000d_
27HbjpZIT6y8c1vOUy5q5h 2,30451735076528 = 2,305 =&gt; BV _x000d_
0dHNYpYLL1JQrGx75W0D$N 2,30451732429037 = 2,305 =&gt; BW _x000d_
0ODPU_m891WRNvIxCkEy$X 1,14336543624037 = 1,143 =&gt; BX _x000d_
0FT_vJTh9EVw6SqURq12eB 1,15685964108802 = 1,157 =&gt; BY _x000d_
1xVEn$xjD3cvWfkoVyky40 0,390434631745779 = 0,390 =&gt; BZ _x000d_
3cwKOxfjv1WQwtgGKgXa1I 0,9 = 0,900 =&gt; CA _x000d_
2RK1MaO596IRyUrFTaJqm9 5,85932366519501 = 5,859 =&gt; CB _x000d_
0GkDGEQKL6jA0QYcB6GDDv 7,36788247655768 = 7,368 =&gt; CC _x000d_
06FCTTAyP9FgCP9D_ckVFj 0,590264347584397 = 0,590 =&gt; CD _x000d_
1BkfEaudvDYvY5ldEKU3_4 0,612155568215679 = 0,612 =&gt; CE _x000d_
3AgCRKqhH2vhie4gPd_Scb 0,299336219447423 = 0,299 =&gt; CF _x000d_
1rn25SrZj4RvhWnVYRmzR0 1,37256644165302 = 1,373 =&gt; CG _x000d_
1o2XgFkLj7awlTOo_F2jX$ 1,66767709118653 = 1,668 =&gt; CH _x000d_
1FRL7nLvv4Q9E15tdmu0sm 2,0732209428048 = 2,073 =&gt; CI _x000d_
1a4ydd9S18rBQ4ZMxcskX8 2,10844719357935 = 2,108 =&gt; CJ _x000d_
0fOkUQAcv0UeZJH4j3$MCN 1,41201137788594 = 1,412 =&gt; CK _x000d_
0YuqJa55T4SPDB3ftevhFj 4,8636231664998 = 4,864 =&gt; CL _x000d_
1PNY9BlyHBfw83FQ5_w7zC 0,582305559510372 = 0,582 =&gt; CM _x000d_
0yL1azXjP2SOxNIFoO1eQQ 40,3469256162096 = 40,347 =&gt; CN _x000d_
2O5sA15PTCQ83f3MDRmH3a 9,97977195562754 = 9,980 =&gt; CO _x000d_
0e84ominTB$96cmYsQWxbp 17,359910166309 = 17,360 =&gt; CP _x000d_
25L7AMFk95ifmHWpIJGdmP 1,41002512123244 = 1,410 =&gt; CQ _x000d_
2gNv8EXFj1deQWZFT0nZf6 33,9881313628258 = 33,988 =&gt; CR _x000d_
2CR1RG2991shN4iIj_67e_ 51,483698568284 = 51,484 =&gt; CS _x000d_
0mW3WwZcPBQRXngfn5OeKu 1,87978814332091 = 1,880 =&gt; CT _x000d_
0dsb0Tf_f2$hSeQGxgLJtm 4,2821957358649 = 4,282 =&gt; CU _x000d_
3dlC4QGb9DhxzGSMB2LVpy 24,8374283496594 = 24,837 =&gt; CV _x000d_
1DbZqZqzPC$81mxdfYWmX9 1,46161738146074 = 1,462 =&gt; CW _x000d_
2j7wAcxMD2DhG8NfFi$WGw 0,199584900040364 = 0,200 =&gt; CX _x000d_
2Xr7dgeRz0jAWhOVd7csGr 7,67385105486672 = 7,674 =&gt; CY _x000d_
3uz87DvdX1DQlx$3vepEvR 8,51545160865426 = 8,515 =&gt; CZ _x000d_
1W326c2gP7XxbzjkAU$b2G 4,25012071996037 = 4,250 =&gt; DA _x000d_
30_1skgKD8kvCXWEpLjjRR 31,0200757146416 = 31,020 =&gt; DB _x000d_
2Mrp_EScXB39PFmYGyWhxY 8,80221995855547 = 8,802 =&gt; DC _x000d_
2v_ntjj5T6uu6KOTa5tyze 3,08435857751715 = 3,084 =&gt; DD _x000d_
0Lky3WLqzENvI6qSahrOzV 3,21085581144419 = 3,211 =&gt; DE _x000d_
3aZc0tgN5AU9R$osM9ElnS 0,582290560383067 = 0,582 =&gt; DF _x000d_
2ohvsxENX96uyZoyBeIYT8 0,0127616600223 = 0,013 =&gt; DG _x000d_
1qOUy8tg16lv$InXNSEFCr 11,7322168108502 = 11,732 =&gt; DH _x000d_
02N5dE71H308KbKu87zyuL 0,517488660224427 = 0,517 =&gt; DI _x000d_
3hgulPEVTAmf3w1KSqY6Q2 1,17462523058855 = 1,175 =&gt; DJ _x000d_
06JKzJ21X57hAZZ0XfU7M2 0,000006232998 = 0,000 =&gt; DK _x000d_
1xfobGzZ98tRVR2$sfj5PI 5,34734964263053 = 5,347 =&gt; DL _x000d_
03bonXX3LAyhpwSKmTKNOl 2,60429890188194 = 2,604 =&gt; DM _x000d_
0vsyri4CnAABIMdYVA_qoS 0,608910931075585 = 0,609 =&gt; DN _x000d_
2N_vy3dfP5E91XaDX3CqIn 0,000006226131 = 0,000 =&gt; DO _x000d_
12GkunSNL6c88BHKkd6GX2 0,493467029955056 = 0,493 =&gt; DP _x000d_
0FOb1ej_91SwhmDS3JXV9O 5,8418336334675 = 5,842 =&gt; DQ _x000d_
2X5GKh1CnD_wOzHAIuclaY 0,493467029903336 = 0,493 =&gt; DR _x000d_
1nGhy7i7v5VOP683zJcmXB 0,469763924278223 = 0,470 =&gt; DS _x000d_
0zM1kc9Dn0kAYX0JpxoeaR 19,9990408715454 = 19,999 =&gt; DT _x000d_
3IJ9aYBov8wgssokVDOiEz 0,724315353612807 = 0,724 =&gt; DU _x000d_
2N7F4QMiH0_BXTtgcfkcOv 22,4339069844082 = 22,434 =&gt; DV _x000d_
0dFxmtKgvCyeA4jowzmb38 20,1043477583279 = 20,104 =&gt; DW _x000d_
2w57mbs0z7FgxRlSb4T8wc 10,4730474802684 = 10,473 =&gt; DX _x000d_
21F_VChBfBnPp26Eh0UlSP 3,18118657754478 = 3,181 =&gt; DY _x000d_
3j$GF7niP6oOJdtu4FQibj 1,2589375839258 = 1,259 =&gt; DZ _x000d_
2GLNO9b3f598orQaGLRKf$ 2,04442112890926 = 2,044 =&gt; EA _x000d_
3W0Qy7gfzCQfQwgGRYjzJZ 0,858169991020983 = 0,858 =&gt; EB _x000d_
1mi9fKr1nDExPPqC7Yexmj 2,81679839736539 = 2,817 =&gt; EC _x000d_
0MrKiOACXDrA9iwrTCjYLJ 0,517518701325727 = 0,518 =&gt; ED _x000d_
3HbGeGLn10IvIE5E_sxo0A 40,5362094063536 = 40,536 =&gt; EE _x000d_
1ZgXXTG49DHfdT9ucIsl1T 0,391215164582666 = 0,391 =&gt; EF _x000d_
3v4vaTM3TFjep1rMca8pU$ 0,16 = 0,160 =&gt; EG _x000d_
0akJdYp7n1QORbYl$VgEOg 3,21085581270081 = 3,211 =&gt; EH _x000d_
04yRWqamX10Q7l1fwTdOh$ 1,51899031283349 = 1,519 =&gt; EI _x000d_
00kMVGYWHExBKl2whlHqLD 3,15073338870047 = 3,151 =&gt; EJ _x000d_
1T0ss0amn2TRiUpgtIaBl_ 1,00549683856117 = 1,005 =&gt; EK _x000d_
12EH_E1bzDvfDwHw21OjSQ 0,00667540870923997 = 0,007 =&gt; EL _x000d_
3BZGNbsZz8vOhNuV$Hqvnk 2,73365586005706 = 2,734 =&gt; EM _x000d_
2QA5zMKJ50_Pqsa1GAi96V 2,93618657592581 = 2,936 =&gt; EN _x000d_
A + B + C + D + E + F + G + H + I + J + K + L + M + N + O + P + Q + R + S + T + U + V + W + X + Y + Z + AA + AB + AC + AD + AE + AF + AG + AH + AI + AJ + AK + AL + AM + AN + AO + AP + AQ + AR + AS + AT + AU + AV + AW + AX + AY + AZ + BA + BB + BC + BD + BE + BF + BG + BH + BI + BJ + BK + BL + BM + BN + BO + BP + BQ + BR + BS + BT + BU + BV + BW + BX + BY + BZ + CA + CB + CC + CD + CE + CF + CG + CH + CI + CJ + CK + CL + CM + CN + CO + CP + CQ + CR + CS + CT + CU + CV + CW + CX + CY + CZ + DA + DB + DC + DD + DE + DF + DG + DH + DI + DJ + DK + DL + DM + DN + DO + DP + DQ + DR + DS + DT + DU + DV + DW + DX + DY + DZ + EA + EB + EC + ED + EE + EF + EG + EH + EI + EJ + EK + EL + EM + EN = 1734,338 =&gt; EO</t>
  </si>
  <si>
    <t>572123</t>
  </si>
  <si>
    <t>INFILTRAČNÍ POSTŘIK Z EMULZE DO 1,0KG/M2</t>
  </si>
  <si>
    <t>Generováno z modelu:_x000d_
0l7p2uSUv3SPAY_7xfkMeb 2090,81651550853 = 2090,817 =&gt; A _x000d_
0UauKLQVD3Dg_H4Dv3cAkF 17275,071311552 = 17275,071 =&gt; B _x000d_
3k6iUtMg96svkYt9sChclt 721,2 = 721,200 =&gt; C _x000d_
0E_N$vVJ59wBe7nXVT0Gan 807,1926131112 = 807,193 =&gt; D _x000d_
23jlctLvvFzAHszjgpG1_9 3022,05765721821 = 3022,058 =&gt; E _x000d_
1_a4JtX1z4JeMP7MmK$_sd 305,224809096313 = 305,225 =&gt; F _x000d_
2ROmtIKLv21x7QBlahxpmR 37,17 = 37,170 =&gt; G _x000d_
0_ftMK$T9E0xvuBjsc5qLO 654,118080213797 = 654,118 =&gt; H _x000d_
3Fc$J1hGjAG8UbTwooGLD7 176,209420781868 = 176,209 =&gt; I _x000d_
2yoef4xoj2TebhIZckyGEG 135,571837278248 = 135,572 =&gt; J _x000d_
0yB8zfFfP02OROdkqmMYgP 18828,1248435075 = 18828,125 =&gt; K _x000d_
A + B + C + D + E + F + G + H + I + J + K = 44052,758 =&gt; L</t>
  </si>
  <si>
    <t>572213</t>
  </si>
  <si>
    <t>SPOJOVACÍ POSTŘIK Z EMULZE DO 0,5KG/M2</t>
  </si>
  <si>
    <t>Generováno z modelu:_x000d_
22mJyVgyf7KOQe8hwCyFXy 4883,45363040049 = 4883,454 =&gt; A _x000d_
0MVxytbVL7C87uxKDGNSXT 706,92 = 706,920 =&gt; B _x000d_
2WEPUTMfn03wtmRgG1q49H 18285,9121489617 = 18285,912 =&gt; C _x000d_
0IB4aS7Fn63eDtLjYzMylD 16809,2059936902 = 16809,206 =&gt; D _x000d_
3NFIByK459oglogiOtQZS1 176,209420781868 = 176,209 =&gt; E _x000d_
3Ku6ER5N50pvBkBs8F0Hqi 135,571837278248 = 135,572 =&gt; F _x000d_
1DYqY2z5P2$h2QALeHHMIV 698,16 = 698,160 =&gt; G _x000d_
1sfT3JxR91eP0d2NkyDys3 4950,39170449716 = 4950,392 =&gt; H _x000d_
0fEI06qXr6uwEPUjU$hlPz 16533,1064903055 = 16533,106 =&gt; I _x000d_
1tKXOH67f1jhgO3lZju2xo 176,209420781868 = 176,209 =&gt; J _x000d_
104qu9R5r41weMgTkioGnz 17965,3493014309 = 17965,349 =&gt; K _x000d_
A + B + C + D + E + F + G + H + I + J + K = 81320,489 =&gt; L</t>
  </si>
  <si>
    <t>572214</t>
  </si>
  <si>
    <t>SPOJOVACÍ POSTŘIK Z MODIFIK EMULZE DO 0,5KG/M2</t>
  </si>
  <si>
    <t>Generováno z modelu:_x000d_
3eX_CzQRvDFuotDKKsjdd4 2087,39777703585 = 2087,398 =&gt; A _x000d_
0ChmEB$sr20ueyapsgpjNB 814,704883891203 = 814,705 =&gt; B _x000d_
0iHhjDlH11o9QLja_E4a0V 2917,75586418243 = 2917,756 =&gt; C _x000d_
27b0E764j1EBim0VvHN4Ee 305,224809096313 = 305,225 =&gt; D _x000d_
3KJjtr6B16iA4ILlgqMGIX 37,1657906053479 = 37,166 =&gt; E _x000d_
0zfJqU43r8GfQHgxw7bKqk 654,118080213797 = 654,118 =&gt; F _x000d_
3S5R8_ZW9FruU2JAoNyGJF 2113,97780236761 = 2113,978 =&gt; G _x000d_
1NdNJzcGf72vUbzhxVEmEq 829,251454379003 = 829,251 =&gt; H _x000d_
1hIGLLmcz4lxHHPy_CPpNO 2956,60462803256 = 2956,605 =&gt; I _x000d_
1ddsF7Gy53He9wKd_TVp1z 305,224809096313 = 305,225 =&gt; J _x000d_
3NV1BVSrXFH8l05097VKA_ 37,1657906053479 = 37,166 =&gt; K _x000d_
30du26kln1RQ3D_YCF7nO9 654,118080213797 = 654,118 =&gt; L _x000d_
A + B + C + D + E + F + G + H + I + J + K + L = 13712,711 =&gt; M</t>
  </si>
  <si>
    <t>574A33</t>
  </si>
  <si>
    <t>ASFALTOVÝ BETON PRO OBRUSNÉ VRSTVY ACO 11 TL. 40MM</t>
  </si>
  <si>
    <t xml:space="preserve">Generováno z modelu:_x000d_
3RCvyej5n3_ebNB0H1WCga 0,00203040282170027  / 0,04 = 0,051 =&gt; A _x000d_
2AC$1TDGvAGhxNoM8bMNWt 0,00203040282233796  / 0,04 = 0,051 =&gt; B _x000d_
2LB_n84M1BQA5_jRE86XVh 0,669586368342976  / 0,04 = 16,740 =&gt; C _x000d_
0LN6OKAvTBf8kVCJQmfD16 0,780469157699304  / 0,04 = 19,512 =&gt; D _x000d_
0NaVsqBcfCguORqqnDfiKw 0,698444670116816  / 0,04 = 17,461 =&gt; E _x000d_
0eeD4IC0XCsutkdI6z25ty 3,1584958324991  / 0,04 = 78,962 =&gt; F _x000d_
07TxxghkXBxAcsvpXwF3Om 5,36000267486629  / 0,04 = 134,000 =&gt; G _x000d_
2g4TKy85jBgRtUWBtc3H7B 0,00810548406684787  / 0,04 = 0,203 =&gt; H _x000d_
A + B + C + D + E + F + G + H = 266,980 =&gt; I</t>
  </si>
  <si>
    <t>574A34</t>
  </si>
  <si>
    <t>ASFALTOVÝ BETON PRO OBRUSNÉ VRSTVY ACO 11+ TL. 40MM</t>
  </si>
  <si>
    <t xml:space="preserve">Generováno z modelu:_x000d_
1qQqD3EU1COgOJvVYfv3nJ 0,0084996328468067  / 0,04 = 0,212 =&gt; A _x000d_
3OqQai3jT6egLnfrLfGmiZ 0,00956651559011399  / 0,04 = 0,239 =&gt; B _x000d_
1H31Ox8vbA9xm34HePWHNf 0,739974210485682  / 0,04 = 18,499 =&gt; C _x000d_
3NinvTUO9FRx_Oc5eM7wbM 16,1450039167022  / 0,04 = 403,625 =&gt; D _x000d_
2vyU3HIZH2Cf4s$CDMLckd 0,744299930536162  / 0,04 = 18,607 =&gt; E _x000d_
2vFGMrXwP049oDrJIUmYNH 0,00797744236217933  / 0,04 = 0,199 =&gt; F _x000d_
3uBGS$kr98z9StDNBhUOZt 0,00204629592294332  / 0,04 = 0,051 =&gt; G _x000d_
3P75WuVo13u8hDW9W52pft 50,4384440348354  / 0,04 = 1260,961 =&gt; H _x000d_
2IbM38XUH8I8CxBfz_RlyD 16,0472773490944  / 0,04 = 401,182 =&gt; I _x000d_
0owYksE8vA488A79$TMIcW 0,0899497500058321  / 0,04 = 2,249 =&gt; J _x000d_
1k_tPDeNnEjxoTQlmg_vf_ 0,0020212693216085  / 0,04 = 0,051 =&gt; K _x000d_
2eVxdTzgT0OwdRhUpctA_M 0,0000080000000  / 0,04 = 0,000 =&gt; L _x000d_
2nD4yh1W5ElPJbM0EnFfS5 1,53000000024466  / 0,04 = 38,250 =&gt; M _x000d_
1Mnq_AKKHDxhJwf90fHi$m 1,53000000033679  / 0,04 = 38,250 =&gt; N _x000d_
0iimkv3eTDzfJcrAd$$702 0,0898983341427324  / 0,04 = 2,247 =&gt; O _x000d_
0QkP_4y6fDKuOd6eRbFe75 50,4395556732512  / 0,04 = 1260,989 =&gt; P _x000d_
1pHX0M1MT9nRa6syTngJrn 0,867018653327377  / 0,04 = 21,675 =&gt; Q _x000d_
0G8DAQsb93HxO$XVja9ljN 0,00850036356231518  / 0,04 = 0,213 =&gt; R _x000d_
0oDXtwgDHDlOfDAlZ5UyGJ 0,861797113610383  / 0,04 = 21,545 =&gt; S _x000d_
34xilQghr2Q9CmK3iYrO6$ 12,05388194883  / 0,04 = 301,347 =&gt; T _x000d_
3oX4Wv_onAwOx$V42cwUc2 5,91679410716751  / 0,04 = 147,920 =&gt; U _x000d_
0LMwXIgF1D2uoFhLET9DYT 0,195097358782262  / 0,04 = 4,877 =&gt; V _x000d_
1YNcrpVrLAgRbsv1xibh3w 0,00000800000001  / 0,04 = 0,000 =&gt; W _x000d_
2fkWNpRHLFBwoJwuFhug$c 16,2864707626502  / 0,04 = 407,162 =&gt; X _x000d_
1m30svIUz0FxZh35WpuTv5 82,0008266308572  / 0,04 = 2050,021 =&gt; Y _x000d_
3F_yTra4vAmQROxr$FtWHc 0,0177130048755307  / 0,04 = 0,443 =&gt; Z _x000d_
2elCTQYA59fBWsDDxV$Kaa 0,000000018371404  / 0,04 = 0,000 =&gt; AA _x000d_
2m6_akktf3HhTUMff6buzA 0,0046346222435114  / 0,04 = 0,116 =&gt; AB _x000d_
30KWAxSDv0mOb7Ugg$mqR8 0,00970683102806942  / 0,04 = 0,243 =&gt; AC _x000d_
1unOvy7mjDc8iWLpYfBR3c 0,00799278800017254  / 0,04 = 0,200 =&gt; AD _x000d_
0aN8CJQhz9j9s9GRwaSo9R 20,7679910100922  / 0,04 = 519,200 =&gt; AE _x000d_
2$E443IujFAO8EhGc6Qliq 5,91520589270582  / 0,04 = 147,880 =&gt; AF _x000d_
2S$22B1WT2FBeuwqnVVDY4 3,18138642343843  / 0,04 = 79,535 =&gt; AG _x000d_
1elizFXFr9OPlmJaN5OjZY 105,529485468118  / 0,04 = 2638,237 =&gt; AH _x000d_
3_ygNMmVT5jR5Uk2mx5wOK 0,120185016761082  / 0,04 = 3,005 =&gt; AI _x000d_
3UtOwsO8T0OQ2ZkecThHav 0,0141000315598443  / 0,04 = 0,353 =&gt; AJ _x000d_
336CIJZ1T7cB2Fdu8scB3W 0,0140923788002554  / 0,04 = 0,352 =&gt; AK _x000d_
1UFRmWSvjDWh3gRfem5qcQ 0,0162124258508581  / 0,04 = 0,405 =&gt; AL _x000d_
3BbGzXdXzDV9sZCFGaIgiP 0,00000001838980  / 0,04 = 0,000 =&gt; AM _x000d_
322WK97xrDyBfwr0Bs2Lgb 0,00468176525120488  / 0,04 = 0,117 =&gt; AN _x000d_
0c$Z4l7k9FS9PsaJ_9UBU5 0,0189564072836802  / 0,04 = 0,474 =&gt; AO _x000d_
0uwfTfjfbE6hg56nQYBLzQ 37,7350497507272  / 0,04 = 943,376 =&gt; AP _x000d_
3GFLyo8MzAGerjqDCjpsEM 0,192435601385482  / 0,04 = 4,811 =&gt; AQ _x000d_
3WUu0uI7T9M97j05DLQWLw 0,00000792821566  / 0,04 = 0,000 =&gt; AR _x000d_
1b5unkm4P48ObNHdFOq2t5 10,8737336933542  / 0,04 = 271,843 =&gt; AS _x000d_
1qLm89dNXB2QsBgMyogbib 0,00364556959460301  / 0,04 = 0,091 =&gt; AT _x000d_
3xvSXsDKzC7xt$f5jiDJE_ 0,120179507071175  / 0,04 = 3,004 =&gt; AU _x000d_
0$6QzfVdz6PudfaeNXFENh 0,037619300283259  / 0,04 = 0,940 =&gt; AV _x000d_
199x0yZMzAfP6flfWtmW1U 0,00173863067497084  / 0,04 = 0,043 =&gt; AW _x000d_
0h33eC0Qf5mx3tFZ5KWuKm 1,95988718603596  / 0,04 = 48,997 =&gt; AX _x000d_
0XV8OOc059aAjQgdZg2w7o 1,95008412683501  / 0,04 = 48,752 =&gt; AY _x000d_
2$FImOcZv8hBS6y59hQAvy 0,00364556961658099  / 0,04 = 0,091 =&gt; AZ _x000d_
0T2035gzPFVRIG35un1HjE 0,0381178092538728  / 0,04 = 0,953 =&gt; BA _x000d_
0j18njJh9FDBdgAgDl1ZoF 0,00175710338550985  / 0,04 = 0,044 =&gt; BB _x000d_
2_zTpqjpzB9wiD6Z3u5oDr 0,00266195607296495  / 0,04 = 0,067 =&gt; BC _x000d_
2V5MuPMYfAZOkA05EktthJ 10,8458841565619  / 0,04 = 271,147 =&gt; BD _x000d_
1Ol2ubY3PChgwTCTvCQqMu 0,000007927611653  / 0,04 = 0,000 =&gt; BE _x000d_
26AP6Y4jPDV8ElGAZjEh3S 0,22375153697376  / 0,04 = 5,594 =&gt; BF _x000d_
1I1OXl_gf8du3JfFo2zYk8 16,7388948603911  / 0,04 = 418,472 =&gt; BG _x000d_
1deuuVjxDALBhJWpJsxS9b 7,70099996912515  / 0,04 = 192,525 =&gt; BH _x000d_
3oRo1yj$fA9vlwVOWxdNRI 0,0126858021420054  / 0,04 = 0,317 =&gt; BI _x000d_
0JRTEO2GrAjRUor3pX6AWW 4,08622221077908  / 0,04 = 102,156 =&gt; BJ _x000d_
1JOcfinObDAByGWKvgrKG9 0,850000001536003  / 0,04 = 21,250 =&gt; BK _x000d_
1wp$PSG291WekYphpiV2Ja 4,08622221191705  / 0,04 = 102,156 =&gt; BL _x000d_
1kckoZ6dfE_RwZuKJsfP5I 0,01805142696491  / 0,04 = 0,451 =&gt; BM _x000d_
3BJFVdrsf5vQfay4YIpAD0 7,70099999545302  / 0,04 = 192,525 =&gt; BN _x000d_
1$MXPXtI18ywy8s_$SWHhS 0,850000000729767  / 0,04 = 21,250 =&gt; BO _x000d_
07EjzbrXnBMeYY6AE9rEvv 0,849999999985677  / 0,04 = 21,250 =&gt; BP _x000d_
3HLaEHRYf4GweQQXsksCH$ 0,078948900985872  / 0,04 = 1,974 =&gt; BQ _x000d_
1jF7WbEVP67evjjvWyTZyz 0,00759265949924456  / 0,04 = 0,190 =&gt; BR _x000d_
3TKJXI9lf2J9Szz23CF9cg 0,100526534714491  / 0,04 = 2,513 =&gt; BS _x000d_
31HU5xsnb0NvPQ4oX_5A9S 0,00973634491293954  / 0,04 = 0,243 =&gt; BT _x000d_
3ma$aIZKPCAenlGSm_k$iT 0,000038697446843  / 0,04 = 0,001 =&gt; BU _x000d_
2kqwdNrlvARhMrjTWlYGXJ 0,850000000017331  / 0,04 = 21,250 =&gt; BV _x000d_
17Zi_vmcn7$xYN5nKiHq3R 16,7388948483971  / 0,04 = 418,472 =&gt; BW _x000d_
3ec_fXHLf85v4u8G8x1IMU 0,0033342413175182  / 0,04 = 0,083 =&gt; BX _x000d_
2QUz_WtmL7sArGChUcdHLg 0,0675011701245056  / 0,04 = 1,688 =&gt; BY _x000d_
1ebyXlCeH6uxlyb$Jz_WbK 0,00202531645641064  / 0,04 = 0,051 =&gt; BZ _x000d_
2ckhvWNa98ifAU9mjaoJhe 3,9528413248081  / 0,04 = 98,821 =&gt; CA _x000d_
1AFXJksP90$v_4cqsKT3QF 0,00405228330392579  / 0,04 = 0,101 =&gt; CB _x000d_
3i6o6rpIv9h9i8z8QZzkfr 1,01292950176315  / 0,04 = 25,323 =&gt; CC _x000d_
3kflOO1Xj9mAP1DzH8uUTk 0,031579904613711  / 0,04 = 0,789 =&gt; CD _x000d_
01izLiOpLChRTLev4k0ZTL 0,0117616776548078  / 0,04 = 0,294 =&gt; CE _x000d_
0nSe1HXyLFlBY5dhE7CWI_ 0,00486048057799145  / 0,04 = 0,122 =&gt; CF _x000d_
1971Qi0fr9bvXdEy6UNmYC 0,00657420383343372  / 0,04 = 0,164 =&gt; CG _x000d_
2RAgjRcBL4CRDOejs97cxx 3,94235528369406  / 0,04 = 98,559 =&gt; CH _x000d_
2sDoHBrRfEP8Z1BzKgW_HN 0,242691277476674  / 0,04 = 6,067 =&gt; CI _x000d_
1qxf_QOaTC5ff0uv$R_6kF 0,00202531645823961  / 0,04 = 0,051 =&gt; CJ _x000d_
2uEw$5bjbFfuPA7w9UK$O0 33,6556683544794  / 0,04 = 841,392 =&gt; CK _x000d_
2Vqqhm92r5IwXQ0Wq5dU7b 1,01292950175366  / 0,04 = 25,323 =&gt; CL _x000d_
0IElTi2ErBnx7LwOuSZ7C7 33,6643288493623  / 0,04 = 841,608 =&gt; CM _x000d_
2LNcYiQY9Ahe9VdGVdbPE4 10,1582937607847  / 0,04 = 253,957 =&gt; CN _x000d_
3ILPlJEc16E9dK8IdCc1Zm 0,00973634497404008  / 0,04 = 0,243 =&gt; CO _x000d_
30hpPyDVL7LwEcp9uhSO61 0,0226407843539515  / 0,04 = 0,566 =&gt; CP _x000d_
1NihYqMhH8oObAm$Otx7Bn 51,6244009517253  / 0,04 = 1290,610 =&gt; CQ _x000d_
2XKsd_Hcj88wxDRh1hgrDv 0,00002026303618  / 0,04 = 0,001 =&gt; CR _x000d_
1OsmEBg7b2GgCGIJ1MvF23 72,0268853196569  / 0,04 = 1800,672 =&gt; CS _x000d_
2J6rIYiMzDNOa6_vUVHcWJ 0,0187709291428511  / 0,04 = 0,469 =&gt; CT _x000d_
3IKiqDbJTA493sCe1l09I1 2,03412361387097  / 0,04 = 50,853 =&gt; CU _x000d_
3jnYwvz8fAme_gE$GfEouQ 2,02367016855635  / 0,04 = 50,592 =&gt; CV _x000d_
1kMpYf0s1DJ8YXtVQ7nsFE 0,0952161935465607  / 0,04 = 2,380 =&gt; CW _x000d_
1qu$rXUdbDLO34$FM$SKih 0,0810117035624368  / 0,04 = 2,025 =&gt; CX _x000d_
18l440s195fuOo4gARUaTN 0,0810135742019473  / 0,04 = 2,025 =&gt; CY _x000d_
3o9UIPACr4oRqXpQCHG8GY 37,7449422765421  / 0,04 = 943,624 =&gt; CZ _x000d_
0GsEpOdF1EQwZCNbwgwg6l 34,0000336215291  / 0,04 = 850,001 =&gt; DA _x000d_
2Hs7liIaP7Xg10FDpoU405 33,9999503656327  / 0,04 = 849,999 =&gt; DB _x000d_
3UC5u1j5bEdfbU43YwueNv 0,00241353269100976  / 0,04 = 0,060 =&gt; DC _x000d_
1Y2GqkJ710oxaM7Z_98uLF 0,0183493669804954  / 0,04 = 0,459 =&gt; DD _x000d_
3rm8bUMb1Csga05wFApJdq 0,00943161438533532  / 0,04 = 0,236 =&gt; DE _x000d_
25Gh8m9rXAQB39Jf$KSzZv 47,4601037857603  / 0,04 = 1186,503 =&gt; DF _x000d_
08I4MjCsDF8ghBF0PE2TYc 0,00828932181442991  / 0,04 = 0,207 =&gt; DG _x000d_
039bEwFm9B2Ot4kNT46hGc 51,5852509997015  / 0,04 = 1289,631 =&gt; DH _x000d_
26$TmuMQ143v2xxMWhJwRe 0,00938046984962411  / 0,04 = 0,235 =&gt; DI _x000d_
0H2BcLAS5FO9wTPVGq6MoY 0,00241353269359017  / 0,04 = 0,060 =&gt; DJ _x000d_
3fDoVzO296o831h_6L82rg 0,0292242929146737  / 0,04 = 0,731 =&gt; DK _x000d_
3Ye_eqLHvBa9s5VAHBBxbw 0,00202531645001106  / 0,04 = 0,051 =&gt; DL _x000d_
0pVRfpplbFIBXBjzDnohJ7 0,00480937282091648  / 0,04 = 0,120 =&gt; DM _x000d_
1r7Ss6GwH1Qv_yh$2Qe3sK 0,00511851901724315  / 0,04 = 0,128 =&gt; DN _x000d_
2Rk9gWhxvBhPtvZMZztBqP 0,113750344137227  / 0,04 = 2,844 =&gt; DO _x000d_
3YH9RuGQ17axNE3EyLGO$h 0,00002024367958  / 0,04 = 0,001 =&gt; DP _x000d_
0LAS8yYJnE7AOaytfHooYI 0,00066749819443607  / 0,04 = 0,017 =&gt; DQ _x000d_
0AG5yFjMLCJPmNkncaMN0Y 0,00476975583797082  / 0,04 = 0,119 =&gt; DR _x000d_
2cBWuS1S9EzBOUWk49TJLL 0,00486048057525516  / 0,04 = 0,122 =&gt; DS _x000d_
2LzMK4ahn0lOOCfBsHhZoE 0,00202531645064601  / 0,04 = 0,051 =&gt; DT _x000d_
0ftcmFG95BmfCUwK9YUjJ2 0,852573107329667  / 0,04 = 21,314 =&gt; DU _x000d_
2mZUzRXHX3vRrLrX49Npgq 54,9052508599548  / 0,04 = 1372,631 =&gt; DV _x000d_
1PMV6S3vT1melwl8tQM7jQ 0,00570012056483396  / 0,04 = 0,143 =&gt; DW _x000d_
1aOckB95r5Sx7f49TDUOf_ 95,351394133579  / 0,04 = 2383,785 =&gt; DX _x000d_
05pOUYeZrB6wH$4bEIeOZ6 0,156115044354893  / 0,04 = 3,903 =&gt; DY _x000d_
3Ne7of4Xz4MA6xf9SKYztR 51,5874800432299  / 0,04 = 1289,687 =&gt; DZ _x000d_
2j9hhmaWL7rAZZrLKJDj7H 54,9052508347145  / 0,04 = 1372,631 =&gt; EA _x000d_
0KW1kBjlz6LuRFgyGlu1z2 0,00181796283193081  / 0,04 = 0,045 =&gt; EB _x000d_
1IeZjdO_D0UxQmlm_BiuYN 2,39226935917958  / 0,04 = 59,807 =&gt; EC _x000d_
0ay8NN3zz16PJNtIXEGZhb 0,0398310892906187  / 0,04 = 0,996 =&gt; ED _x000d_
1bESFQIF12qgaSWhBVMaDW 0,0019861189061058  / 0,04 = 0,050 =&gt; EE _x000d_
2rAaW1f0z8pfKVBXi$A4Ug 0,12291878406984  / 0,04 = 3,073 =&gt; EF _x000d_
1_EyJF09L4xwskinzjAI5f 0,00201186121464726  / 0,04 = 0,050 =&gt; EG _x000d_
3RjGwDHI91ieZ52JfcOM0r 0,0355758873173716  / 0,04 = 0,889 =&gt; EH _x000d_
0Qf4MIOg9AnhtVNC5fibBU 0,580331745991654  / 0,04 = 14,508 =&gt; EI _x000d_
1QXSHL2nP3KBCp1xmIPPDV 0,00164583799926375  / 0,04 = 0,041 =&gt; EJ _x000d_
1E2vP435HFjPRnYqPMGVRB 2,39226935167093  / 0,04 = 59,807 =&gt; EK _x000d_
1pc_aj8UjAW9lGsv6TdGUI 114,189000094257  / 0,04 = 2854,725 =&gt; EL _x000d_
3keGfDGtfF5vnloAhp3aUz 0,112921873928982  / 0,04 = 2,823 =&gt; EM _x000d_
3VQsTkMlb4KR9VHCBe3bLy 51,5874800419318  / 0,04 = 1289,687 =&gt; EN _x000d_
2RH3PG5wX3xRZnCPh64Yyp 0,847412436940943  / 0,04 = 21,185 =&gt; EO _x000d_
0EzAorXE17oxTqn0$gaaNR 0,123059884499055  / 0,04 = 3,076 =&gt; EP _x000d_
0egCP03hb2febK2mqSg_IS 0,00405228265762689  / 0,04 = 0,101 =&gt; EQ _x000d_
33py6$C9LDBfVa3tA0AFLV 0,560480169952819  / 0,04 = 14,012 =&gt; ER _x000d_
2yHUsh1l53Lxc90Q0pdlch 1,70069263206158  / 0,04 = 42,517 =&gt; ES _x000d_
04dxcpbuv52gycnSiL1KSB 0,030261870588063  / 0,04 = 0,757 =&gt; ET _x000d_
0iKLklO8nCBhFPyqewspA7 2,03988292997111  / 0,04 = 50,997 =&gt; EU _x000d_
0eZeSKmobEc8hFW_pwfNO$ 0,122918791870311  / 0,04 = 3,073 =&gt; EV _x000d_
1P6MkHBiP3CBpGIipTL8Sd 94,9488756993842  / 0,04 = 2373,722 =&gt; EW _x000d_
0abOXFX9H0PB8ggfOpWEYY 0,225762931097161  / 0,04 = 5,644 =&gt; EX _x000d_
0fNu4drc5E48RFkFM0yOcQ 0,00443209274373708  / 0,04 = 0,111 =&gt; EY _x000d_
0$FGcGk_zAograj1fWLCT5 2,03988292982403  / 0,04 = 50,997 =&gt; EZ _x000d_
3uGzHxNcnBLxbPm00nXvcj 0,00118352918810776  / 0,04 = 0,030 =&gt; FA _x000d_
2wEGcVjFb1ww3IfE9ij3ty 1,70069263273581  / 0,04 = 42,517 =&gt; FB _x000d_
18tJcoTM58SwoQ8AuUoHx1 0,122860221050799  / 0,04 = 3,072 =&gt; FC _x000d_
0sopoRkDTF1POqOSsU_3pO 0,005700120784646  / 0,04 = 0,143 =&gt; FD _x000d_
1ZjClvLcDBRv1FTQJI7ca5 114,189000198754  / 0,04 = 2854,725 =&gt; FE _x000d_
A + B + C + D + E + F + G + H + I + J + K + L + M + N + O + P + Q + R + S + T + U + V + W + X + Y + Z + AA + AB + AC + AD + AE + AF + AG + AH + AI + AJ + AK + AL + AM + AN + AO + AP + AQ + AR + AS + AT + AU + AV + AW + AX + AY + AZ + BA + BB + BC + BD + BE + BF + BG + BH + BI + BJ + BK + BL + BM + BN + BO + BP + BQ + BR + BS + BT + BU + BV + BW + BX + BY + BZ + CA + CB + CC + CD + CE + CF + CG + CH + CI + CJ + CK + CL + CM + CN + CO + CP + CQ + CR + CS + CT + CU + CV + CW + CX + CY + CZ + DA + DB + DC + DD + DE + DF + DG + DH + DI + DJ + DK + DL + DM + DN + DO + DP + DQ + DR + DS + DT + DU + DV + DW + DX + DY + DZ + EA + EB + EC + ED + EE + EF + EG + EH + EI + EJ + EK + EL + EM + EN + EO + EP + EQ + ER + ES + ET + EU + EV + EW + EX + EY + EZ + FA + FB + FC + FD + FE = 39624,981 =&gt; FF</t>
  </si>
  <si>
    <t>574A45</t>
  </si>
  <si>
    <t>ASFALTOVÝ BETON PRO OBRUSNÉ VRSTVY ACO 16 TL. 50MM</t>
  </si>
  <si>
    <t xml:space="preserve">Generováno z modelu:_x000d_
1TznY21sf07PvEA91ZoHhD 0,011884310262449  / 0,05 = 0,238 =&gt; A _x000d_
1hBVu7wVrBk91H1gjZN7hl 0,0105613714453478  / 0,05 = 0,211 =&gt; B _x000d_
06rCBZygn4EOCz4g7$MGBH 3,50296370858693  / 0,05 = 70,059 =&gt; C _x000d_
3zIhqlu09EGRaHOwjPBOkF 0,0105609501981286  / 0,05 = 0,211 =&gt; D _x000d_
0IQeu3Kgz61fJAbMtErfoZ 4,03383216887246  / 0,05 = 80,677 =&gt; E _x000d_
2vLDuEkVX8FvSRq0p2IbRy 0,0118839284331229  / 0,05 = 0,238 =&gt; F _x000d_
A + B + C + D + E + F = 151,634 =&gt; G</t>
  </si>
  <si>
    <t>574A55</t>
  </si>
  <si>
    <t>ASFALTOVÝ BETON PRO OBRUSNÉ VRSTVY ACO 16 TL. 60MM</t>
  </si>
  <si>
    <t xml:space="preserve">Generováno z modelu:_x000d_
0J4jmyHf9BFR2It_aALYeD 3,03184483756955  / 0,06 = 50,531 =&gt; A _x000d_
10v_1WEUv5ofNlhdo4NIRa 0,0101196303086634  / 0,06 = 0,169 =&gt; B _x000d_
1idN_Vpa13vAVjE3uf8SbL 0,010119630309348  / 0,06 = 0,169 =&gt; C _x000d_
2qhknLRcD77QHfQVIetDlo 0,0113461740157095  / 0,06 = 0,189 =&gt; E _x000d_
3KLm8bY4f76hJK0LIYmgyZ 0,0116655188685636  / 0,06 = 0,194 =&gt; F _x000d_
2UrHtALgD6Ewm9D31rwC62 0,0108401613081982  / 0,06 = 0,181 =&gt; G _x000d_
0MVUTtW7LE0B$SrZrLApCX 0,00616453427238538  / 0,06 = 0,103 =&gt; H _x000d_
0CaU6XWS90QwcRug9Ft3fE 0,0137812499832596  / 0,06 = 0,230 =&gt; I _x000d_
1fw6Xx6wn1$h35gb_cCODU 24,6420064037768  / 0,06 = 410,700 =&gt; J _x000d_
2e5vHUwUf6_voOSPq1u$uv 0,0110330365135458  / 0,06 = 0,184 =&gt; K _x000d_
2qOQCGZzD85OXd3I448eI9 0,0113677840580541  / 0,06 = 0,189 =&gt; L _x000d_
0b1IKaUEL5IAXrWHDCOWei 0,0111530711209574  / 0,06 = 0,186 =&gt; M _x000d_
2Uombh2SL9JgGB8nNwBqra 0,0126468256355146  / 0,06 = 0,211 =&gt; N _x000d_
2Ryf8ctpb2$AFRfx_vMqqb 0,0125028882734795  / 0,06 = 0,208 =&gt; O _x000d_
0BtqofpfbDnfrmDlTjCuZ5 0,013943310747456  / 0,06 = 0,232 =&gt; P _x000d_
3W0pETw_15ewjeespcxIwP 0,0125028882734795  / 0,06 = 0,208 =&gt; Q _x000d_
2fQGiJU8zF4vJwmCE4Y9UU 0,00646804655583376  / 0,06 = 0,108 =&gt; R _x000d_
A+B+C+E+F+G+H+I+J+K+L+M+N+O+P+Q+R = 463,992 =&gt; D</t>
  </si>
  <si>
    <t>574B34</t>
  </si>
  <si>
    <t>ASFALTOVÝ BETON PRO OBRUSNÉ VRSTVY MODIFIK ACO 11+ TL. 40MM</t>
  </si>
  <si>
    <t xml:space="preserve">Generováno z modelu:_x000d_
05d2TRQnrFwg0lRIgR8_Nc 9,23818246419292  / 0,04 = 230,955 =&gt; A _x000d_
3dnfKbb2T77OiH_dWpJZZK 9,32678860769398  / 0,04 = 233,170 =&gt; B _x000d_
0d1pl0DwT78udYZgtHKZeU 24,2957020077082  / 0,04 = 607,393 =&gt; C _x000d_
24i8Fxm_19uuOX04mnUG3k 39,6507289996668  / 0,04 = 991,268 =&gt; D _x000d_
1Fc5Qa461EqAqy5LVA8ct4 0,00639101297840413  / 0,04 = 0,160 =&gt; E _x000d_
0rpmNlopP0yheRqFBy2wh7 0,00854046496693328  / 0,04 = 0,214 =&gt; F _x000d_
0HPFkEzZPAhPIcoB34GCCs 0,0578554195795944  / 0,04 = 1,446 =&gt; G _x000d_
12Zt0ej7D18fBjojhmvUk_ 1,89049216536605  / 0,04 = 47,262 =&gt; H _x000d_
2Vcr5fYtH8zBZr7npNISnO 1,02998864134308  / 0,04 = 25,750 =&gt; I _x000d_
3SHFyGvHH3oAENBb15Irn5 0,0180590642560384  / 0,04 = 0,451 =&gt; J _x000d_
3HUCAK6V578vAFnNQ8WYQw 0,0335429145452073  / 0,04 = 0,839 =&gt; K _x000d_
0P$xck$7n7Agi1XNRE0g0b 16,8990932221806  / 0,04 = 422,477 =&gt; L _x000d_
1ADEKCbH9B_BwW02yK5ad6 16,6419611732476  / 0,04 = 416,049 =&gt; M _x000d_
28dR_6n9zEtAYfZdL6DgBM 0,0579964291103448  / 0,04 = 1,450 =&gt; N _x000d_
23i7XkptPCJQm4NimrZwlN 0,00815569443129199  / 0,04 = 0,204 =&gt; O _x000d_
08tHNptx91iBLHeXNVH3GC 0,0526137692728522  / 0,04 = 1,315 =&gt; P _x000d_
3UK9jrRbP73PEVvoZ2U7qj 7,95389906205801  / 0,04 = 198,847 =&gt; Q _x000d_
0ZIE0LCpf0bw4conYTSqps 0,00125440965963185  / 0,04 = 0,031 =&gt; R _x000d_
1lXdyg1cX5dALAcB0Y9V4$ 0,00421547965228303  / 0,04 = 0,105 =&gt; S _x000d_
0hMNMQTbX56OuImmGLh7tg 25,6319897472987  / 0,04 = 640,800 =&gt; T _x000d_
2cW9knRUL5fA9CG68t3xpC 39,4883063490639  / 0,04 = 987,208 =&gt; U _x000d_
33prW1q3X0_9uv_4eHrAYV 4,09876565870652  / 0,04 = 102,469 =&gt; V _x000d_
0N47YLpCbCQQbDmZ_34PbG 0,689102415419073  / 0,04 = 17,228 =&gt; W _x000d_
1C7HtqkyHDs9NC3qvWPgcv 0,00451060174586725  / 0,04 = 0,113 =&gt; X _x000d_
2yIPPih4j01g_eTmZuXbVb 3,38595757530224  / 0,04 = 84,649 =&gt; Y _x000d_
2jWhCMWdbD7frvUln_OqOq 29,5092944697152  / 0,04 = 737,732 =&gt; Z _x000d_
32nvS37jjAJuMhSlTQEJF7 6,21475423803499  / 0,04 = 155,369 =&gt; AA _x000d_
28tscLZFT24uX6N8AtZYpa 4,29710657272278  / 0,04 = 107,428 =&gt; AB _x000d_
0oL1vSxETCd8lOA9GKlWHo 0,00993128324734461  / 0,04 = 0,248 =&gt; AC _x000d_
29mNlPj6v1nv6ZTlyVqvrp 0,00804803834680306  / 0,04 = 0,201 =&gt; AD _x000d_
2GQn6Upyz7jegMQK2sQtAK 0,038712530897864  / 0,04 = 0,968 =&gt; AE _x000d_
2CPur22GTDcvWn_J4xGQML 0,686893567930548  / 0,04 = 17,172 =&gt; AF _x000d_
1o$dueOOf64RHf3k2lHm4f 0,0313519372902214  / 0,04 = 0,784 =&gt; AG _x000d_
1MuDGL8b162hXjFUrTx_o8 0,0126349971443937  / 0,04 = 0,316 =&gt; AH _x000d_
12jF681C97VQiygomutP5e 0,00244848658703719  / 0,04 = 0,061 =&gt; AI _x000d_
3pnaXZc7XBIhjbIa7TGf0Q 0,0293489047061378  / 0,04 = 0,734 =&gt; AJ _x000d_
2xTAy977P0LRjEQqLvk__w 0,00248059491676668  / 0,04 = 0,062 =&gt; AK _x000d_
1W5DdB$P1Dq8M4b8U5vk6a 27,7718195860965  / 0,04 = 694,295 =&gt; AL _x000d_
2yJBh4QLHExAYfLbrC3j9D 0,0147424303024453  / 0,04 = 0,369 =&gt; AM _x000d_
3bs_hRurr2XOnHs$R9bwRa 0,0411053532912717  / 0,04 = 1,028 =&gt; AN _x000d_
A + B + C + D + E + F + G + H + I + J + K + L + M + N + O + P + Q + R + S + T + U + V + W + X + Y + Z + AA + AB + AC + AD + AE + AF + AG + AH + AI + AJ + AK + AL + AM + AN = 6728,620 =&gt; AO</t>
  </si>
  <si>
    <t>574C46</t>
  </si>
  <si>
    <t>ASFALTOVÝ BETON PRO LOŽNÍ VRSTVY ACL 16+, 16S TL. 50MM</t>
  </si>
  <si>
    <t xml:space="preserve">Generováno z modelu:_x000d_
3j$qOBhSv0EAo7Z5JMEjtF 3,94811979054163  / 0,05 = 78,962 =&gt; A _x000d_
3WxfP2M710eQw7hA3omE6S 0,873055837646392  / 0,05 = 17,461 =&gt; B _x000d_
2VJ8rL6vv8y9VA_5FJZkbk 3,97673280643962  / 0,05 = 79,535 =&gt; C _x000d_
0YKcQjj_jFlwrlIgsQrL8h 0,0523902118778486  / 0,05 = 1,048 =&gt; D _x000d_
26I_9n72zBGAzyik5FGT7U 0,00679458858840568  / 0,05 = 0,136 =&gt; E _x000d_
A + B + C + D + E = 177,142 =&gt; F</t>
  </si>
  <si>
    <t>574C56</t>
  </si>
  <si>
    <t>ASFALTOVÝ BETON PRO LOŽNÍ VRSTVY ACL 16+, 16S TL. 60MM</t>
  </si>
  <si>
    <t xml:space="preserve">Generováno z modelu:_x000d_
3XDQMt4aXCrx_NIFFkLhiZ 18,0808229969059  / 0,06 = 301,347 =&gt; A _x000d_
3ZiAY6DanDl8Qhn$KULDBQ 31,1519864417282  / 0,06 = 519,200 =&gt; B _x000d_
2hR$3aBXf9ffKqGvavO$AW 0,0305462732191213  / 0,06 = 0,509 =&gt; C _x000d_
2_vWvD91r5B8U$dcOS3kb4 25,1083422785458  / 0,06 = 418,472 =&gt; D _x000d_
3K6lcy$GP5DBB06CdksrNH 0,00001189239227  / 0,06 = 0,000 =&gt; E _x000d_
1Td1gPJoTDYQrabNNbJFgQ 0,119362710213505  / 0,06 = 1,989 =&gt; F _x000d_
3x1WerLG17DOka4bwVG8Yc 0,0222512739532334  / 0,06 = 0,371 =&gt; G _x000d_
3hGFuS4yDFUw2MJ7qycujx 16,3106005400739  / 0,06 = 271,843 =&gt; H _x000d_
0jQcKbN_96qe3q3qzd2FJi 0,00001189140869  / 0,06 = 0,000 =&gt; I _x000d_
0ya974VjjCJex_eraWzKhm 11,5514999945619  / 0,06 = 192,525 =&gt; J _x000d_
03OH$ciMb7TQsfesSORcg0 0,0832047672249175  / 0,06 = 1,387 =&gt; K _x000d_
1qEAxjnor9p8Obc6Ra4fJI 16,2688262348075  / 0,06 = 271,147 =&gt; L _x000d_
27LNzyAB998h7A5oguQFSh 0,148858732681968  / 0,06 = 2,481 =&gt; M _x000d_
3Vu_cepQ51Pf3Qyxd$rdcQ 0,0305462732054818  / 0,06 = 0,509 =&gt; N _x000d_
2zl3Lf14n3wB5zPWx1s7Kg 0,39968317063424  / 0,06 = 6,661 =&gt; O _x000d_
0DCpc4WJDEvgYwuYjgHre6 0,0615154570066834  / 0,06 = 1,025 =&gt; P _x000d_
3$HSr_qCj3cehsJvaCjY2y 0,504112230705419  / 0,06 = 8,402 =&gt; Q _x000d_
17OG8tLB9F$eVYaBEfMxh3 0,232234175992788  / 0,06 = 3,871 =&gt; R _x000d_
18fpXu9eb7vfnsaYDf0bHm 6,12933331508244  / 0,06 = 102,156 =&gt; S _x000d_
2Gxt2Esmb1WhkEFdGH3BFW 11,551499969327  / 0,06 = 192,525 =&gt; T _x000d_
2QSDLei7L95vsTJQ5znWEg 108,040327846695  / 0,06 = 1800,672 =&gt; U _x000d_
32WpbxQr91cQ1N8pLZTYT8 0,205145042319616  / 0,06 = 3,419 =&gt; V _x000d_
2SL$QbN4fBUAe_UQGY$tO3 0,000000236455514  / 0,06 = 0,000 =&gt; W _x000d_
2UytNqzI5FDh_8TiIWuNco 77,4366021819621  / 0,06 = 1290,610 =&gt; X _x000d_
3R5tW4G8LCVe0u6rFwcg3W 71,1901560483292  / 0,06 = 1186,503 =&gt; Y _x000d_
3YzsqbUzz1MuTRD3MW9SP4 0,10491172545151  / 0,06 = 1,749 =&gt; Z _x000d_
3A4wP6_xb0sBqCH5lsuC7n 77,3778771993788  / 0,06 = 1289,631 =&gt; AA _x000d_
36xr9RMzL8Qhvpi1UWKHx3 0,23993480763533  / 0,06 = 3,999 =&gt; AB _x000d_
1yvhJ$1vTBjekPSbYmLoId 0,123225614064503  / 0,06 = 2,054 =&gt; AC _x000d_
1JACyKKeTEW82p4b_hQboX 0,123225613775812  / 0,06 = 2,054 =&gt; AD _x000d_
2Lv2WTWKP54u948ipvf9OJ 1,27111865541126  / 0,06 = 21,185 =&gt; AE _x000d_
3HR4OtLFvEx9DokYM$3ALl 0,224265088735483  / 0,06 = 3,738 =&gt; AF _x000d_
3ZfelPldn4PfJMREwuKOTm 0,11872773177898  / 0,06 = 1,979 =&gt; AG _x000d_
2q6IfwvzD0Twort2efJEmA 1,27500000089814  / 0,06 = 21,250 =&gt; AH _x000d_
0HyGgg0Ij1fPNiAfc02D7v 6,12933331662404  / 0,06 = 102,156 =&gt; AI _x000d_
1xKIQGujT3xuEVMOjFV52k 1,27500000168186  / 0,06 = 21,250 =&gt; AJ _x000d_
2KguAvRN5BOfltErlhaPyS 0,00000023664184  / 0,06 = 0,000 =&gt; AK _x000d_
2um9DOo$f8$uSzHJQpoq9f 0,122871638186841  / 0,06 = 2,048 =&gt; AL _x000d_
0i1ksgjQ58zO22TTj3NH8J 25,1083422900324  / 0,06 = 418,472 =&gt; AM _x000d_
3flnc3Ndf7rvxICOBmkU5U 0,482440849065085  / 0,06 = 8,041 =&gt; AN _x000d_
2SaZ0Ira94hOHtP80BgEXY 0,16055468329626  / 0,06 = 2,676 =&gt; AO _x000d_
0E1lE$4iD3FwJer12ljxFP 0,0461392404203915  / 0,06 = 0,769 =&gt; AP _x000d_
3of6FHuzn2kOOIJoY1ZcAe 2,55103894941684  / 0,06 = 42,517 =&gt; AQ _x000d_
1Q1cnoNU1C1gjn0wFJQAve 1,55569064868691  / 0,06 = 25,928 =&gt; AR _x000d_
1ma5LdLSn9WgvvwHidkKqG 0,383002047531752  / 0,06 = 6,383 =&gt; AS _x000d_
1M89PgiIP2SxEbsz9FE_zA 143,027090181954  / 0,06 = 2383,785 =&gt; AT _x000d_
1WTMHOJI13ae3Kj0jGetKN 2,55103895004253  / 0,06 = 42,517 =&gt; AU _x000d_
2ksOML0419rATtYDDgOcXS 2,29500000040919  / 0,06 = 38,250 =&gt; AV _x000d_
0Vy5ZLpuTDVA$ZhcNnLWgy 142,423314594983  / 0,06 = 2373,722 =&gt; AW _x000d_
3v6fW69$X7teiv13zbj_wT 0,0127505327953198  / 0,06 = 0,213 =&gt; AX _x000d_
3MSZJo$Hn7l9XZDFqrPDfA 2,29500000059582  / 0,06 = 38,250 =&gt; AY _x000d_
2q2FqDVA11$v1CSbrEG6Ca 1,29269567127636  / 0,06 = 21,545 =&gt; AZ _x000d_
3zLSeyL0zBzAnYVH1S6FCT 0,00000800000001  / 0,06 = 0,000 =&gt; BA _x000d_
2$ZmkO6_DCthrqNw0dLarB 1,30052797914204  / 0,06 = 21,675 =&gt; BB _x000d_
2g06MC1UnB6OQK93fycLZb 0,0127494621925005  / 0,06 = 0,212 =&gt; BC _x000d_
2E_L175QX1xvZdIF1Q66av 3,05982439535917  / 0,06 = 50,997 =&gt; BD _x000d_
15RWA6S0LCY9X18i_65Nyx 0,0259097196618783  / 0,06 = 0,432 =&gt; BE _x000d_
0OCU6Sdk5DMxSPfK9FClGH 0,100970558497568  / 0,06 = 1,683 =&gt; BF _x000d_
0VyrCEWWLE9QaMksk9EWes 2,86196982988799  / 0,06 = 47,699 =&gt; BG _x000d_
23PhoWsKj2UeZYdiOa3bsO 0,0512867113560838  / 0,06 = 0,855 =&gt; BH _x000d_
2z2S8m4jr6MOrTTt$dymwE 3,05982439477043  / 0,06 = 50,997 =&gt; BI _x000d_
0sgtEWdSj35g5ZF3GIqN73 0,0615154568808475  / 0,06 = 1,025 =&gt; BJ _x000d_
1l_7ivfSX2fxi6FtNUO332 1,55569094665484  / 0,06 = 25,928 =&gt; BK _x000d_
1MyrBrKx9F4uuSF7q0NRkU 0,450256823145984  / 0,06 = 7,504 =&gt; BL _x000d_
1DQb03BFDDH9pZGD61xwEr 0,0259610668586937  / 0,06 = 0,433 =&gt; BM _x000d_
04QfSS8CT58gqo$srzfjay 0,121771692552452  / 0,06 = 2,030 =&gt; BN _x000d_
21elnOiej61B2iRjsL$RFE 77,3812198684515  / 0,06 = 1289,687 =&gt; BO _x000d_
0hh4DzxHv1_gFHDRflBLzo 77,3812198745521  / 0,06 = 1289,687 =&gt; BP _x000d_
3b5sHTFzDDyxmagTAWJ45A 0,0461392404650777  / 0,06 = 0,769 =&gt; BQ _x000d_
13zOw9_OrBrhhG0QJJ3UgO 1,97583153332045  / 0,06 = 32,931 =&gt; BR _x000d_
3B2zLQg5zBJPvzMwX9ZbE8 0,0721421468458443  / 0,06 = 1,202 =&gt; BS _x000d_
0d61Kt31fCMOVaIpeTEgJT 0,0256329113913336  / 0,06 = 0,427 =&gt; BT _x000d_
1dVy6lkiT9aw19bdXyf842 0,483377683508595  / 0,06 = 8,056 =&gt; BU _x000d_
2fbIKgZ_95fOKkckTgK$1G 0,0223009379417721  / 0,06 = 0,372 =&gt; BV _x000d_
0uPG_f3Sb269TRGt_hoYiC 0,0560936739491711  / 0,06 = 0,935 =&gt; BW _x000d_
2Wl60bBNT9xfMSOb7JoFoN 0,0721421439416068  / 0,06 = 1,202 =&gt; BX _x000d_
0oNq3JlTz1NuEM2nrwDvAY 0,0149793365220662  / 0,06 = 0,250 =&gt; BY _x000d_
0Q9PZzGj5Eah7be0aS9aii 82,3578763379317  / 0,06 = 1372,631 =&gt; BZ _x000d_
2uU9qD9Pn0$O6ZN03AK3ug 5,91353298658026  / 0,06 = 98,559 =&gt; CA _x000d_
0M9CTdRGb8qwAbP8B9JpK_ 82,3578763151795  / 0,06 = 1372,631 =&gt; CB _x000d_
2MVW$WE1n5Lu5uuRnXgRvM 24,0709160236442  / 0,06 = 401,182 =&gt; CC _x000d_
2izEoLDLf62hVVtvbQnavk 1,10996131572881  / 0,06 = 18,499 =&gt; CD _x000d_
1jBzIDfbLEZQ_gkpqFSXrD 24,2175058750549  / 0,06 = 403,625 =&gt; CE _x000d_
1zqkstv1917BTQdjmfde3V 171,283500201844  / 0,06 = 2854,725 =&gt; CF _x000d_
1jujvmXFXAKArwkVLx$AgJ 3,5884040390022  / 0,06 = 59,807 =&gt; CG _x000d_
3cfY06CsX0m9ZChnTrYWPg 1,51939425244335  / 0,06 = 25,323 =&gt; CH _x000d_
2UHfXa_OfEzhkjEXGkLHbC 171,283500105263  / 0,06 = 2854,725 =&gt; CI _x000d_
0pK7K6KhL3J9rCzJLdMOgb 1,11644989580453  / 0,06 = 18,607 =&gt; CJ _x000d_
3MaxnJhI5839xFZR84FQSf 2,85733626214169  / 0,06 = 47,622 =&gt; CK _x000d_
04D$hWPxHBWBKyxaQGaNkX 0,0512867205704025  / 0,06 = 0,855 =&gt; CL _x000d_
1eadCboJPDWvtPtFgndhmh 5,92926193129415  / 0,06 = 98,821 =&gt; CM _x000d_
13LnxEVof3ofhEp8eNsZX3 1,51939425245021  / 0,06 = 25,323 =&gt; CN _x000d_
06Ykv5zHL6Axdc$YYLOxyo 3,58840403398495  / 0,06 = 59,807 =&gt; CO _x000d_
0iFmVkf1n1MeI2uLIddW9n 0,00048976456210068  / 0,06 = 0,008 =&gt; CP _x000d_
374BAbe1bE0PZjFRzpeT3S 0,0336856474809952  / 0,06 = 0,561 =&gt; CQ _x000d_
033o3Ta1zCCfYS_fgDJUh7 0,840720255721252  / 0,06 = 14,012 =&gt; CR _x000d_
1OqNPkjXT0zQ4T$t08_dj7 50,9999255484492  / 0,06 = 849,999 =&gt; CS _x000d_
1UkxUPZVf6M8aCA8X5NXWn 51,0000504323062  / 0,06 = 850,001 =&gt; CT _x000d_
10UjQ8AxfFMwTJN777eWXX 50,4964932740445  / 0,06 = 841,608 =&gt; CU _x000d_
3ib8XjbNzF8v_Z7TdFokLg 0,286298755836235  / 0,06 = 4,772 =&gt; CV _x000d_
19t4MEg0b6SeXFMTOCNvXD 50,4835025317306  / 0,06 = 841,392 =&gt; CW _x000d_
3mAc5SYjH31fxEIqHzPvWn 2,43509228344134  / 0,06 = 40,585 =&gt; CX _x000d_
23EneSYOHBcByc1NY3cyuq 1,02530671307724  / 0,06 = 17,088 =&gt; CY _x000d_
1OOqAlcGT8quY_whgoHvT6 2,46960479280932  / 0,06 = 41,160 =&gt; CZ _x000d_
0_1EXV7kD91wB_0iC5Dj8T 1,27228895466588  / 0,06 = 21,205 =&gt; DA _x000d_
2qp7m2xK59dw2P8i53fWp3 0,0960945969003902  / 0,06 = 1,602 =&gt; DB _x000d_
08HgKEYdrBYP0Gfi6CM8QJ 1,55737702307099  / 0,06 = 25,956 =&gt; DC _x000d_
0mLX6bsdn4yvrwf0CeLT9X 1,02532571500062  / 0,06 = 17,089 =&gt; DD _x000d_
3L$_rqftPFgOOYATmO0wwq 24,4297068990461  / 0,06 = 407,162 =&gt; DE _x000d_
0ALSQC6gPC7eE6oU83hvuP 0,0230006986567769  / 0,06 = 0,383 =&gt; DF _x000d_
0pO7rnE3D4h9DY_ijAwAcY 0,237968145660114  / 0,06 = 3,966 =&gt; DG _x000d_
2VTuRs8uL4Qxw_MRqv_ZSF 1,20507995317223  / 0,06 = 20,085 =&gt; DH _x000d_
0b9EaZUrb0S9QAjM6Y9sxG 0,854292715927611  / 0,06 = 14,238 =&gt; DI _x000d_
1nzJ3RcGnAS8G7326B203d 0,0421524756999192  / 0,06 = 0,703 =&gt; DJ _x000d_
1Fx1jz9$X2RgkzZ_RyEHvo 0,0255268058323217  / 0,06 = 0,425 =&gt; DK _x000d_
1cxzGwuVTARujB9iUmoyxX 0,0208027919568866  / 0,06 = 0,347 =&gt; DL _x000d_
2vGCgE00b6OOMOknzFuzTb 0,0256329113881382  / 0,06 = 0,427 =&gt; DM _x000d_
3kXdLcLgD6rwbgcXvL4sdo 0,36986995737933  / 0,06 = 6,164 =&gt; DN _x000d_
2uoOum2dP5EOEpDgUm_06D 3,11652397003158  / 0,06 = 51,942 =&gt; DO _x000d_
2CajulEJP8zPosEtSS5Kzk 0,0256329113722166  / 0,06 = 0,427 =&gt; DP _x000d_
1x3ohDYW93Ah8BWnFQ8FxS 0,870497620663122  / 0,06 = 14,508 =&gt; DQ _x000d_
3Vu$dvArHB2x8oO9DvG7lP 1,43884695246219  / 0,06 = 23,981 =&gt; DR _x000d_
3paLQdHLf2MhSZ4C7b1A8H 15,2374383839899  / 0,06 = 253,957 =&gt; DS _x000d_
2Ph2OC7rjFR8FAB0c1N0Su 1,2788596609948  / 0,06 = 21,314 =&gt; DT _x000d_
0p3gW3m2H8hPqrCMbCscJm 1,27500000003745  / 0,06 = 21,250 =&gt; DU _x000d_
1RAEJCu_HDQuwO5Nvz15oU 0,228222565147541  / 0,06 = 3,804 =&gt; DV _x000d_
2$wpusb4P1iBcjfBvDKs_x 0,00025645568046032  / 0,06 = 0,004 =&gt; DW _x000d_
1xsabLPzPE5xpAeYj2ybeQ 3,03550525281989  / 0,06 = 50,592 =&gt; DX _x000d_
3tBCL3cP5B1fvLswgbhhXR 0,00025620249630482  / 0,06 = 0,004 =&gt; DY _x000d_
209ForTXj7LwKN4tEDWZYx 0,0610349177653383  / 0,06 = 1,017 =&gt; DZ _x000d_
2NQWRZ97H68864fSeMu4Rt 1,42937882501037  / 0,06 = 23,823 =&gt; EA _x000d_
18TsOxtRX5fhxj_tp8P5CM 1,55505397641885  / 0,06 = 25,918 =&gt; EB _x000d_
2Up9Qkpp16C8QwQuF$LdZW 1,27500000008665  / 0,06 = 21,250 =&gt; EC _x000d_
342X6vEnzFL9T$JpgDFeBr 0,0256329113955692  / 0,06 = 0,427 =&gt; ED _x000d_
2H0RA4hIP2JQ3Ly0vpjcQp 3,05118542081516  / 0,06 = 50,853 =&gt; EE _x000d_
3yp1WQClv4iwW596ukS7zm 0,0608631164017811  / 0,06 = 1,014 =&gt; EF _x000d_
3rUM1_hvH5ruhxTGykm9Pk 0,0254767296076711  / 0,06 = 0,425 =&gt; EG _x000d_
31utHw67r0kuC3IKFhv7f7 123,001240126442  / 0,06 = 2050,021 =&gt; EH _x000d_
1ZjXEN$Ab6s8Sqoxf3DNWB 158,294228225245  / 0,06 = 2638,237 =&gt; EI _x000d_
3_k53o9cfC5eTWUb5u44TK 0,999197030521151  / 0,06 = 16,653 =&gt; EJ _x000d_
A + B + C + D + E + F + G + H + I + J + K + L + M + N + O + P + Q + R + S + T + U + V + W + X + Y + Z + AA + AB + AC + AD + AE + AF + AG + AH + AI + AJ + AK + AL + AM + AN + AO + AP + AQ + AR + AS + AT + AU + AV + AW + AX + AY + AZ + BA + BB + BC + BD + BE + BF + BG + BH + BI + BJ + BK + BL + BM + BN + BO + BP + BQ + BR + BS + BT + BU + BV + BW + BX + BY + BZ + CA + CB + CC + CD + CE + CF + CG + CH + CI + CJ + CK + CL + CM + CN + CO + CP + CQ + CR + CS + CT + CU + CV + CW + CX + CY + CZ + DA + DB + DC + DD + DE + DF + DG + DH + DI + DJ + DK + DL + DM + DN + DO + DP + DQ + DR + DS + DT + DU + DV + DW + DX + DY + DZ + EA + EB + EC + ED + EE + EF + EG + EH + EI + EJ = 35295,874 =&gt; EK</t>
  </si>
  <si>
    <t>574C66</t>
  </si>
  <si>
    <t>ASFALTOVÝ BETON PRO LOŽNÍ VRSTVY ACL 16+, 16S TL. 70MM</t>
  </si>
  <si>
    <t xml:space="preserve">Generováno z modelu:_x000d_
2GC6pEmBj0Gfq$cQcQAurp 10,3516103122347  / 0,07 = 147,880 =&gt; A _x000d_
1kufU6Pwb6PwMNTIf1XMiz 0,0711775782343415  / 0,07 = 1,017 =&gt; B _x000d_
1NSdgUqcH2hQZH4R7jh4jl 0,21436459151456  / 0,07 = 3,062 =&gt; C _x000d_
3nMzTtI7X16RHhVcRNu653 0,214248082114079  / 0,07 = 3,061 =&gt; D _x000d_
0tFxqDY3D2v9zls76IiXJR 3,4126472219611  / 0,07 = 48,752 =&gt; E _x000d_
3K7eg0qwf42hMwlwTIz$xC 1,82710522221182  / 0,07 = 26,102 =&gt; F _x000d_
3TW__yjv55$ggqUcZZQ24G 88,2672770609582  / 0,07 = 1260,961 =&gt; G _x000d_
0DqGFcgYX4BRJLh0mJrljg 88,2692224281841  / 0,07 = 1260,989 =&gt; H _x000d_
0x29a0kjz1UQK_oFNLNJRh 0,00000800000001  / 0,07 = 0,000 =&gt; I _x000d_
2zCA1xu2rDU9uY$bEkEroy 3,42980257556275  / 0,07 = 48,997 =&gt; J _x000d_
2g2kY1D29EceCgCakZYklI 66,053648984955  / 0,07 = 943,624 =&gt; K _x000d_
2bF9pkf0P4BAWyLpSmAwhm 1,82718710289751  / 0,07 = 26,103 =&gt; L _x000d_
3XMUx00qHEFfLNg4h76Kfd 66,0363370632055  / 0,07 = 943,376 =&gt; M _x000d_
21bo$foZ9CkQDPJ5FI3dx7 0,070460622863602  / 0,07 = 1,007 =&gt; N _x000d_
1m2NtrX892P9FHG6TWkOmC 10,3543896875427  / 0,07 = 147,920 =&gt; O _x000d_
3tFVBsv35F1RZ1ff6kckji 1,36676883376424  / 0,07 = 19,525 =&gt; P _x000d_
1rbl5TgKr2vRqCtMOpVOzS 1,36748403682275  / 0,07 = 19,535 =&gt; Q _x000d_
A + B + C + D + E + F + G + H + I + J + K + L + M + N + O + P + Q = 4901,911 =&gt; R</t>
  </si>
  <si>
    <t>574D56</t>
  </si>
  <si>
    <t>ASFALTOVÝ BETON PRO LOŽNÍ VRSTVY MODIFIK ACL 16+, 16S TL. 60MM</t>
  </si>
  <si>
    <t xml:space="preserve">Generováno z modelu:_x000d_
1TFURZS2H4DPNQ4_PgJSUu 0,667004240768671  / 0,06 = 11,117 =&gt; A _x000d_
1HVGJsfLbFcvuhmzw$T9be 24,9629463775616  / 0,06 = 416,049 =&gt; B _x000d_
2XkpEPA3f8eQgePIZWttLA 25,3485723050284  / 0,06 = 422,476 =&gt; C _x000d_
1owEESCZr6iuys2SSVdgiN 11,930848592793  / 0,06 = 198,847 =&gt; D _x000d_
2gK7gqTzD7fBd8qpbp9x7B 0,0158348252115574  / 0,06 = 0,264 =&gt; E _x000d_
2fBdNQgf13Uw5zuy3AJ3ib 5,07893636391255  / 0,06 = 84,649 =&gt; F _x000d_
0otmmp_cvA6RsUsg8khPa7 44,2639417675748  / 0,06 = 737,732 =&gt; G _x000d_
17d0xLfxT2zveoMAZK5c3E 9,32213135603271  / 0,06 = 155,369 =&gt; H _x000d_
0r5Az0ayHDuu9Yt7izIxiA 59,2324595064712  / 0,06 = 987,208 =&gt; I _x000d_
2GBumlaBf0Zws$jDV6qUoY 0,0818125568062489  / 0,05 = 1,636 =&gt; J _x000d_
2skgA0vu50KwQctEC56qK4 0,0309875592476619  / 0,06 = 0,516 =&gt; K _x000d_
1kqtXt1lPAm82_mnsFDzYm 36,4435530115623  / 0,06 = 607,393 =&gt; L _x000d_
3nP87i6Fb7N9WoqN05tCoZ 0,490040049428209  / 0,06 = 8,167 =&gt; M _x000d_
0ex_y6$q14QfcS_5Gcew1I 0,108069014142884  / 0,06 = 1,801 =&gt; N _x000d_
3pajrhN412Xhep4Po6fYyO 0,0808717791267067  / 0,06 = 1,348 =&gt; O _x000d_
0y1eigp3X0tgT9veYunsi4 0,0313961286794321  / 0,06 = 0,523 =&gt; P _x000d_
3upuJLHFD3kP1tm6nGouJ8 0,734021408708941  / 0,06 = 12,234 =&gt; Q _x000d_
0ghYVe21DBqAgwEqEfkfp9 0,186548949312995  / 0,06 = 3,109 =&gt; R _x000d_
0JPrfbMt959AsQt9rgZjqj 0,159919224766903  / 0,06 = 2,665 =&gt; S _x000d_
0Pt7JVzZv5hPZIe7M2f$e4 1,54498296201464  / 0,06 = 25,750 =&gt; T _x000d_
1b3z0wC6n1uO_eJ5hnVzrD 0,125692803885886  / 0,06 = 2,095 =&gt; U _x000d_
1VUW_I6R12ner8_e9CxyX7 2,83573824804943  / 0,06 = 47,262 =&gt; V _x000d_
0BTtnKm8j45uaHLwiV$qYp 41,657729379466  / 0,06 = 694,295 =&gt; W _x000d_
1LJwkBdqf25BjJgCL0vguj 0,424565716902547  / 0,06 = 7,076 =&gt; X _x000d_
2V4wIH3_vDQO5dWu3gEHM3 6,44565985908461  / 0,06 = 107,428 =&gt; Y _x000d_
3YVQ4GoQnEgAd_2iMbx5Se 59,4760934995401  / 0,06 = 991,268 =&gt; Z _x000d_
350Q9STrrAYxtUOrzGze3m 0,0571680039821782  / 0,06 = 0,953 =&gt; AA _x000d_
1JUXyrkjLByfPX_D$8ozvR 0,103207494398275  / 0,06 = 1,720 =&gt; AB _x000d_
0IjnjPH9D9Pemzc9Uuu1GC 0,520177888766251  / 0,06 = 8,670 =&gt; AC _x000d_
2szgzu7N59COkn3wejHV7Q 38,4479846209572  / 0,06 = 640,800 =&gt; AD _x000d_
0YN8ihpS17TuZsWkJdqiAE 1,03365362312885  / 0,06 = 17,228 =&gt; AE _x000d_
3Y3QuA5L1DewefcatGwUS$ 13,8572737464446  / 0,06 = 230,955 =&gt; AF _x000d_
20RZUy_un01we_2lc3tLsM 13,9901829591095  / 0,06 = 233,170 =&gt; AG _x000d_
1KBjB4mUT7jhdhtPQRv_VL 0,0366861308826879  / 0,06 = 0,611 =&gt; AH _x000d_
0SOlA22f5EQAqNJM3_MUBR 0,396857594154099  / 0,06 = 6,614 =&gt; AI _x000d_
1S_7eHZtP2DQuMU6P42o4C 0,10187100286136  / 0,06 = 1,698 =&gt; AJ _x000d_
1Xdpmmv7bAgesqGKB1MrKy 0,22853395719877  / 0,06 = 3,809 =&gt; AK _x000d_
3AuqwSRbb5XhBGDWmf7BPl 6,14814848813221  / 0,06 = 102,469 =&gt; AL _x000d_
2fkV88OG53Gvl3UWZXkYdD 0,732233356233671  / 0,06 = 12,204 =&gt; AM _x000d_
1EN9du4bPFpfV8fMdz1Pv7 1,03034035189607  / 0,06 = 17,172 =&gt; AN _x000d_
38kB9Q5WzBGvuLfU1B4dcV 0,0532323966037561  / 0,06 = 0,887 =&gt; AO _x000d_
A + B + C + D + E + F + G + H + I + J + K + L + M + N + O + P + Q + R + S + T + U + V + W + X + Y + Z + AA + AB + AC + AD + AE + AF + AG + AH + AI + AJ + AK + AL + AM + AN + AO = 6807,237 =&gt; AP</t>
  </si>
  <si>
    <t>574E56</t>
  </si>
  <si>
    <t>ASFALTOVÝ BETON PRO PODKLADNÍ VRSTVY ACP 16+, 16S TL. 60MM</t>
  </si>
  <si>
    <t xml:space="preserve">Generováno z modelu:_x000d_
28tLBmmz9FJAkQSvkv6B8p 0,14628  / 0,06 = 2,438 =&gt; A _x000d_
06snK5SKjFDfEVx0XGsryS 0,01884  / 0,06 = 0,314 =&gt; B _x000d_
0vYxPgJLD6WAuwdiM8MtPS  5,68524 / 0,06 = 94,754 =&gt; C _x000d_
1gZ7w0W150meUMX2y9KREO 1,25724  / 0,06 = 20,954 =&gt; D _x000d_
2zPMlpbjH1ORqjBPw7s2Ku  5,72652 / 0,06 = 95,442 =&gt; E _x000d_
2gzuPpU2zFhhzCLrG10gEh 0,2285  / 0,06 = 3,808 =&gt; F _x000d_
A+B+C+D+E+F = 217,710 =&gt; G</t>
  </si>
  <si>
    <t>574E66</t>
  </si>
  <si>
    <t>ASFALTOVÝ BETON PRO PODKLADNÍ VRSTVY ACP 16+, 16S TL. 70MM</t>
  </si>
  <si>
    <t xml:space="preserve">Generováno z modelu:_x000d_
0iXMGRzHvDABCW2M3XtMSN 0,030868467768634  / 0,07 = 0,441 =&gt; A _x000d_
0GMHfgkKL2yujxhvdiQA_R 1,36582102597598  / 0,07 = 19,512 =&gt; B _x000d_
20VtPUQO99xgBP8cw3Foyd 0,0308684677596938  / 0,07 = 0,441 =&gt; C _x000d_
0AwUepgu9Ciwl9jvf9UnjG 1,17177614459829  / 0,07 = 16,740 =&gt; D _x000d_
0tb$pb_1XAzfQPXRf3Gn0H 184,676599603786  / 0,07 = 2638,237 =&gt; E _x000d_
0493dJI7TB_PP62HqrGMDj 0,0589240505973938  / 0,07 = 0,842 =&gt; F _x000d_
3uplR2NirF2hfmJ0wnCxo1 3,56979512743326  / 0,07 = 50,997 =&gt; G _x000d_
3nxi$uA0L3eQHYb05fXq4K 0,0477494329816471  / 0,07 = 0,682 =&gt; H _x000d_
0dAuUs0Y19R9fERlBEIvni 3,3077690037656  / 0,07 = 47,254 =&gt; I _x000d_
1$qCL4r6D4_Qj7q66U442W 3,58011690628937  / 0,07 = 51,145 =&gt; J _x000d_
3quj2DvzfF4QG1ksdfx81l 5,67674137332647  / 0,07 = 81,096 =&gt; K _x000d_
2qSYBys8DF9ej_VdWIjSr1 9,38000468177898  / 0,07 = 134,000 =&gt; L _x000d_
2lsKuWqaLDhxhgUwyZX75_ 0,282438783605897  / 0,07 = 4,035 =&gt; M _x000d_
01pWRHPab8Axp_u$sLZqSp 2,7701961394395  / 0,07 = 39,574 =&gt; N _x000d_
3gdOxuyFf05eDACl8Ka5MF 0,547046721635506  / 0,07 = 7,815 =&gt; O _x000d_
34nKF_l5vAlP2CKJBeSgDI 5,59797866133476  / 0,07 = 79,971 =&gt; P _x000d_
07yVVqpxDCIRlpalADUgsH 143,501446874219  / 0,07 = 2050,021 =&gt; Q _x000d_
3ZTDREKrP6GP_jxK0jNV0k 0,0774393640448939  / 0,07 = 1,106 =&gt; R _x000d_
1DAC9yHwL5dRvh12y1kyVD 1,01558055799706  / 0,07 = 14,508 =&gt; S _x000d_
3iWkxdx1T4ceHtcjipcBR5 0,0528535663410646  / 0,07 = 0,755 =&gt; T _x000d_
2VWx_7mLz1mw1cpY8cLY4h 2,92469387082859  / 0,07 = 41,781 =&gt; U _x000d_
1e4lUT1IbA7e4Y9t91Uf4T 0,980856495753913  / 0,07 = 14,012 =&gt; V _x000d_
0y4u2Badn48eZgXcGoCawH 0,524000842989812  / 0,07 = 7,486 =&gt; W _x000d_
37UMr_OY11oOOoofmecOQt 1,9638264346456  / 0,07 = 28,055 =&gt; X _x000d_
2NPSWVJ2vF7hC4qroBGodo 0,0967811764271847  / 0,07 = 1,383 =&gt; Y _x000d_
2fnkpw1Fn98e3aLRuUAKNH 58,9125754863747  / 0,07 = 841,608 =&gt; Z _x000d_
3yimGTxUP5GB5UWyN0pbJm 58,8974196203455  / 0,07 = 841,392 =&gt; AA _x000d_
1XE$f$yDr0kxP_Sys6iwvk 0,034434747997547  / 0,07 = 0,492 =&gt; AB _x000d_
2Y8bJNVAHEGx5rtdFDZkBI 0,0589240506249227  / 0,07 = 0,842 =&gt; AC _x000d_
0wM1BZab15xfM9F4kPKnRf 0,191268242684866  / 0,07 = 2,732 =&gt; AD _x000d_
0V8xGRS_T05QZnWPZ3XwDY 0,00000800000001  / 0,07 = 0,000 =&gt; AE _x000d_
3U09nkX2jFKxqRAgqvHdJv 3,56979512755819  / 0,07 = 50,997 =&gt; AF _x000d_
0ZR3RNB4X3I9RaZeH8b$ae 90,2741902982931  / 0,07 = 1289,631 =&gt; AG _x000d_
2dWS6TPnr73RQzn$YvSIlF 0,0589240506161504  / 0,07 = 0,842 =&gt; AH _x000d_
3SAfcBt1b1$PG1GYOg93_9 83,0551821796085  / 0,07 = 1186,503 =&gt; AI _x000d_
0c7V56Fvz9T9nkem67XFIC 90,3427027972081  / 0,07 = 1290,610 =&gt; AJ _x000d_
1IVehJqhT1kx337eAezl$V 0,141409606181385  / 0,07 = 2,020 =&gt; AK _x000d_
1$OWlYmaX7lOWKvX3Uppaw 0,551534428691907  / 0,07 = 7,879 =&gt; AL _x000d_
2s9$HvPAb7ivg5wNVgbvGn 0,850244272889581  / 0,07 = 12,146 =&gt; AM _x000d_
3P8uq8sfv5fuNNDqZJnUJn 1,49200293782707  / 0,07 = 21,314 =&gt; AN _x000d_
2SqsEgDcLEaeYrGZ7kPxkS 3,57462814653161  / 0,07 = 51,066 =&gt; AO _x000d_
2D8pQORjT68fO0EWbMfQYo 3,28558185646812  / 0,07 = 46,937 =&gt; AP _x000d_
1083a9n8DBm8efZcSA71wW 28,501324965702  / 0,07 = 407,162 =&gt; AQ _x000d_
28KjyaJTrAIfVy$McFRvfi 0,6574705239696  / 0,07 = 9,392 =&gt; AR _x000d_
33G4S01TPD_eYelkG943L4 0,220898937663691  / 0,07 = 3,156 =&gt; AS _x000d_
0HACXnfdn6X9hfGhKocEq2 2,2969195939737  / 0,07 = 32,813 =&gt; AT _x000d_
2QtMF9fC1D9ue85c2fvJYU 126,047049110204  / 0,07 = 1800,672 =&gt; AU _x000d_
3wOarXgbL5vRl3La1HluEM 17,7770106958325  / 0,07 = 253,957 =&gt; AV _x000d_
0reqpii1P1ExhDawEVTKQE 1,48749999993052  / 0,07 = 21,250 =&gt; AW _x000d_
2Usj69evz0WfQl8KkJB7FP 1,48750000001536  / 0,07 = 21,250 =&gt; AX _x000d_
1RyF57TFTDzONbsM6WmXZd 0,0585587597611773  / 0,07 = 0,837 =&gt; AY _x000d_
1WjjDI67j8ow1M0FUsuiyQ 0,0586938954385885  / 0,07 = 0,838 =&gt; AZ _x000d_
2cdBHJinX3$RYKC8kk5gft 0,369077555863365  / 0,07 = 5,273 =&gt; BA _x000d_
0R1WQJ0JrAUfJMkxQIMJnY 1,48297176464627  / 0,07 = 21,185 =&gt; BB _x000d_
2Jr668ODXDkA0LNbUs2QTH 0,141409606024205  / 0,07 = 2,020 =&gt; BC _x000d_
3t1lfa$Uj0vvoY8zpkL4Xu 0,0589240505911433  / 0,07 = 0,842 =&gt; BD _x000d_
0O7wQQu9r8BwSm0po53Tmt 28,0827353609158  / 0,07 = 401,182 =&gt; BE _x000d_
0RJX$rvDvEfPNasJSojkxU 1,29495486835029  / 0,07 = 18,499 =&gt; BF _x000d_
1U0vGZlC50QfwdcAKWWppF 28,2537568542291  / 0,07 = 403,625 =&gt; BG _x000d_
3991fUNmTCXRZwcycGFtNu 1,30252487843843  / 0,07 = 18,607 =&gt; BH _x000d_
1vBp10y7H0qg79vGwp4yam 4,18647138050337  / 0,07 = 59,807 =&gt; BI _x000d_
3U$43_jRDBT9M25jyMDp6_ 199,830750110824  / 0,07 = 2854,725 =&gt; BJ _x000d_
1dBfpDU_zDV9LePvZ532yO 4,18647136933448  / 0,07 = 59,807 =&gt; BK _x000d_
072NvtxIvDVwO1DB3QFHUl 2,67750000040049  / 0,07 = 38,250 =&gt; BL _x000d_
1LC_S1PyX4VuEnbbixahDB 4,54197330858825  / 0,07 = 64,885 =&gt; BM _x000d_
0ToiBl2PXDixHvH5_S0eAj 0,165837877185146  / 0,07 = 2,369 =&gt; BN _x000d_
25IWhvR1D1Vfm7r1SC7er8 199,830750203339  / 0,07 = 2854,725 =&gt; BO _x000d_
2zHYjxQ414K9jWDtFQGTAC 1,11146991297364  / 0,07 = 15,878 =&gt; BP _x000d_
3L1pcqBM52JBz3A1c32lzJ 0,128946198654216  / 0,07 = 1,842 =&gt; BQ _x000d_
2rvRGl4B14nwU$NVggNd7Y 0,165837875443196  / 0,07 = 2,369 =&gt; BR _x000d_
2RjW3uidnDnBw5XxVgXPyI 1,10892229967116  / 0,07 = 15,842 =&gt; BS _x000d_
17IeXfpdX878YRC3WpIJ6g 0,0511449992104472  / 0,07 = 0,731 =&gt; BT _x000d_
3KWa1ABaj6DR6iTi3m8Qlx 1,15883576933104  / 0,07 = 16,555 =&gt; BU _x000d_
3FUshXYxjFHeTHRrNxa5Np 0,533851897208348  / 0,07 = 7,626 =&gt; BV _x000d_
1qLAFQ36T5nfZrujUnZIGo 0,0512776840699529  / 0,07 = 0,733 =&gt; BW _x000d_
2UfBkA02b3HPGKBRRG5F7J 7,16571182386425  / 0,07 = 102,367 =&gt; BX _x000d_
0oIUaWIt97jwZb8dQus$f5 96,0841890543272  / 0,07 = 1372,631 =&gt; BY _x000d_
38tARDRbPDr9ypu1X$DkLG 96,084189078553  / 0,07 = 1372,631 =&gt; BZ _x000d_
1ObnaFT5DDiR1pf9qdrxOP 6,58023465208328  / 0,07 = 94,003 =&gt; CA _x000d_
33jGSE5i18$hjGT4cGBMlo 0,117896117449675  / 0,07 = 1,684 =&gt; CB _x000d_
3nBIYIXzj2egg_3ncrzZS7 2,97621210789981  / 0,07 = 42,517 =&gt; CC _x000d_
3Qz1iLuEDBpOOe5dXwjfp6 166,864938212334  / 0,07 = 2383,785 =&gt; CD _x000d_
0I4IPcGajA2OcsolRKg2Lg 3,57616851147906  / 0,07 = 51,088 =&gt; CE _x000d_
2Xi7Ik0zTFkASkEtKMWq63 1,03503472791078  / 0,07 = 14,786 =&gt; CF _x000d_
1AgySau7nDUOTx_A9ymYpQ 0,0596942347936304  / 0,07 = 0,853 =&gt; CG _x000d_
3uSSgWJHb3a9qrB3mM6Mha 0,279959330199981  / 0,07 = 3,999 =&gt; CH _x000d_
0f6sU5nZLDR8vFGXaBInim 90,2780897938077  / 0,07 = 1289,687 =&gt; CI _x000d_
07XGWGwL57QwyPzsfRapq5 2,97621210847889  / 0,07 = 42,517 =&gt; CJ _x000d_
3q0xePnCDExwP8nodR14_M 3,57616819539268  / 0,07 = 51,088 =&gt; CK _x000d_
0LwNWx0cvCQvt3d8vYxz1I 0,880431463121006  / 0,07 = 12,578 =&gt; CL _x000d_
3XmTtxpnj7tum$uFEa9P6G 1,51728264204914  / 0,07 = 21,675 =&gt; CM _x000d_
2UvD8$JM1BNefe_8O2Tys5 0,0148756174638358  / 0,07 = 0,213 =&gt; CN _x000d_
3$Xe69Hzn9w81gc2Md2bUQ 1,50814495010914  / 0,07 = 21,545 =&gt; CO _x000d_
2ZNXT4i2X3OO7RmBHwsIM6 0,0148743768208343  / 0,07 = 0,212 =&gt; CP _x000d_
3uqn5LKJP9C94GeZJYo11R 2,67750000041291  / 0,07 = 38,250 =&gt; CQ _x000d_
01Vd53Tc953eUadrOrizmh 90,278089789856  / 0,07 = 1289,687 =&gt; CR _x000d_
2pwMPzOFnAdOgbFbKJ90O6 166,16053404375  / 0,07 = 2373,722 =&gt; CS _x000d_
3hvK34685F1vkNOMG_an8k 0,918777849252748  / 0,07 = 13,125 =&gt; CT _x000d_
0hHNIY8yH5MgEninp_xWwe 0,283266782139578  / 0,07 = 4,047 =&gt; CU _x000d_
0msNO5_557A8whZovkcviy 0,241167447220517  / 0,07 = 3,445 =&gt; CV _x000d_
1UePf$CS14XRo6Z7ec9wfX 0,123005062557353  / 0,07 = 1,757 =&gt; CW _x000d_
2JcZ7oZIjBkBbky4QmvO1n 0,106063290863527  / 0,07 = 1,515 =&gt; CX _x000d_
1D48f_TLTBRuUklILzsICp 0,272917528470113  / 0,07 = 3,899 =&gt; CY _x000d_
1PWanvvBv2FwJak7cbh5la 0,139902181294551  / 0,07 = 1,999 =&gt; CZ _x000d_
1hw7OfS3z9PvliDlCBh0kI 0,0702187168084566  / 0,07 = 1,003 =&gt; DA _x000d_
0jnZccoLf8Pv1MYfgjig_G 0,00058894667634156  / 0,07 = 0,008 =&gt; DB _x000d_
1fyh93U1f7rgbELoyyJTkP 0,140335117843276  / 0,07 = 2,005 =&gt; DC _x000d_
3ggd9TwMfElxYuyGBlMBub 0,0005895342182192  / 0,07 = 0,008 =&gt; DD _x000d_
0uFq6XjIL9E8sF04FnLjQK 0,342191309029932  / 0,07 = 4,888 =&gt; DE _x000d_
1C4LQmk_r4OPsEBKw9vWKL 3,55971632428664  / 0,07 = 50,853 =&gt; DF _x000d_
3iAQSzbYnAhPLQixWcdLUn 36,3439841575425  / 0,07 = 519,200 =&gt; DG _x000d_
0tDTRaKon6KRdUtCBdGoCY 2,35694018177569  / 0,07 = 33,671 =&gt; DH _x000d_
0AS8yGojz7G9$PReRLR58S 21,0942935209419  / 0,07 = 301,347 =&gt; DI _x000d_
11PE4tAvLBiwyRrwqdTHwL 2,3569827599746  / 0,07 = 33,671 =&gt; DJ _x000d_
0y6T3TDVf0zBFBUQtlJyyN 59,5000588376852  / 0,07 = 850,001 =&gt; DK _x000d_
1nixq37Oj19Q1zZ0j$$9lu 59,4999131398482  / 0,07 = 849,999 =&gt; DL _x000d_
1e68L2YvzDzx3gwlOmreYL 0,27439654856872  / 0,07 = 3,920 =&gt; DM _x000d_
3AOSr7NQn4_u9sFYUxcc_X 0,0702187167426311  / 0,07 = 1,003 =&gt; DN _x000d_
2dWvSElVPFzevBvCfjLvsF 0,0595545154253645  / 0,07 = 0,851 =&gt; DO _x000d_
1oYWVvE8v0wBdnde43KdFZ 3,54142279495095  / 0,07 = 50,592 =&gt; DP _x000d_
3fJYnPEDv5sv8q1bwG7Gyu 0,232096202835453  / 0,07 = 3,316 =&gt; DQ _x000d_
27MYzSTdT3$P28KMK1VMJc 0,00000054985689  / 0,07 = 0,000 =&gt; DR _x000d_
1pVeKHITX7HeDOFMfaJLLj 18,9802972739281  / 0,07 = 271,147 =&gt; DS _x000d_
2dlTWt_kjFCxObl7zHjGjA 0,00001387335150  / 0,07 = 0,000 =&gt; DT _x000d_
0HPN2iFRPCl8K$1xPHF70S 19,0290339634324  / 0,07 = 271,843 =&gt; DU _x000d_
1_ThoYvZr7sgTYpEVA22wt 0,00001387442898  / 0,07 = 0,000 =&gt; DV _x000d_
2WHYPC49P7WBMidVFqXn4P 29,2930659933184  / 0,07 = 418,472 =&gt; DW _x000d_
0Qa9jdOvXFMOg6RMLG8evm 13,4767499951067  / 0,07 = 192,525 =&gt; DX _x000d_
3WPYWdB_f6BQgoGXkVm71K 6,91747223453651  / 0,07 = 98,821 =&gt; DY _x000d_
1czHkpEjvAugZPNASdcPgR 29,2930660037741  / 0,07 = 418,472 =&gt; DZ _x000d_
25Ux5VYGf9cRsZwK6XS7gy 13,4767499690252  / 0,07 = 192,525 =&gt; EA _x000d_
3hU$HizwvEzxSJP0mE1Xnk 1,77262662792791  / 0,07 = 25,323 =&gt; EB _x000d_
0$ID$Skcv5u8LPW6EvgDc8 0,106063290787573  / 0,07 = 1,515 =&gt; EC _x000d_
0WBQ0v28fB9Bd3o8qEqTGj 6,89912183802263  / 0,07 = 98,559 =&gt; ED _x000d_
0y8cdDdSD2Oe6WLCWTXA3o 0,51549938922051  / 0,07 = 7,364 =&gt; EE _x000d_
0OjVgH1hzFYhWOdN$NGrqH 0,117896128313204  / 0,07 = 1,684 =&gt; EF _x000d_
2OxUhT9X57cvmimTmMeCCf 0,000000549309990  / 0,07 = 0,000 =&gt; EG _x000d_
2O0w_qbUDDyf3fAFSun2pQ 1,48750000217876  / 0,07 = 21,250 =&gt; EH _x000d_
1SA8afiBjFAeFjtbWlOCox 0,471613668753745  / 0,07 = 6,737 =&gt; EI _x000d_
3tkiwRk$z6fwx8RiPiH1QA 0,00112585384618287  / 0,07 = 0,016 =&gt; EJ _x000d_
0uaoKUBbH2780E7EvgIDMK 0,283266781719984  / 0,07 = 4,047 =&gt; EK _x000d_
0u3z5W5nf5sx8TVoC0b51_ 7,15088886789028  / 0,07 = 102,156 =&gt; EL _x000d_
3OQGxFy6HFGBqY7grYtFmp 6,56768638166644  / 0,07 = 93,824 =&gt; EM _x000d_
3PA$6woer4chVQEFir_Zkt 1,77262662794854  / 0,07 = 25,323 =&gt; EN _x000d_
2ekEQtPdn1PQIv0PKIVZST 1,4875000023011  / 0,07 = 21,250 =&gt; EO _x000d_
1XFKMe2OD9aRF50o6nIRYY 7,15088886946708  / 0,07 = 102,156 =&gt; EP _x000d_
A + B + C + D + E + F + G + H + I + J + K + L + M + N + O + P + Q + R + S + T + U + V + W + X + Y + Z + AA + AB + AC + AD + AE + AF + AG + AH + AI + AJ + AK + AL + AM + AN + AO + AP + AQ + AR + AS + AT + AU + AV + AW + AX + AY + AZ + BA + BB + BC + BD + BE + BF + BG + BH + BI + BJ + BK + BL + BM + BN + BO + BP + BQ + BR + BS + BT + BU + BV + BW + BX + BY + BZ + CA + CB + CC + CD + CE + CF + CG + CH + CI + CJ + CK + CL + CM + CN + CO + CP + CQ + CR + CS + CT + CU + CV + CW + CX + CY + CZ + DA + DB + DC + DD + DE + DF + DG + DH + DI + DJ + DK + DL + DM + DN + DO + DP + DQ + DR + DS + DT + DU + DV + DW + DX + DY + DZ + EA + EB + EC + ED + EE + EF + EG + EH + EI + EJ + EK + EL + EM + EN + EO + EP = 36090,254 =&gt; EQ</t>
  </si>
  <si>
    <t>574F66</t>
  </si>
  <si>
    <t>ASFALTOVÝ BETON PRO PODKLADNÍ VRSTVY MODIFIK ACP 16+, 16S TL. 70MM</t>
  </si>
  <si>
    <t xml:space="preserve">Generováno z modelu:_x000d_
38LWFxHh99rwECgsBTg9R3 16,1668193875693  / 0,07 = 230,955 =&gt; A _x000d_
0CSVExqCjBJheanQyroeoM 16,321880134816  / 0,07 = 233,170 =&gt; B _x000d_
3fjjEt9y9CafETlwB4nPij 0,91222083809795  / 0,07 = 13,032 =&gt; C _x000d_
0648KZERzCvBOFpGGHUSeL 5,92542575821651  / 0,07 = 84,649 =&gt; D _x000d_
1p5WBWVqjCrg2b6H40_fVy 51,641265416501  / 0,07 = 737,732 =&gt; E _x000d_
1wwqDhURHEVho_ErC9pisn 7,1728399031737  / 0,07 = 102,469 =&gt; F _x000d_
3teHBYodTDZ8e6ovmHRgFd 10,8758199150305  / 0,07 = 155,369 =&gt; G _x000d_
3WmDthObzB$elkh3Ikbkpl 0,237266693228295  / 0,07 = 3,390 =&gt; H _x000d_
2Ls$LmnOT5dOpI$e5HeMa2 1,19584420599609  / 0,07 = 17,083 =&gt; I _x000d_
3AoaUQcSn9yBALKXrgLAkA 0,234160665118521  / 0,07 = 3,345 =&gt; J _x000d_
2I3VbeKiX5$RhzUS$2vthU 69,3887757494673  / 0,07 = 991,268 =&gt; K _x000d_
3QRqop$_93$Ab8ttlSdkdV 1,68736334916998  / 0,07 = 24,105 =&gt; L _x000d_
39XNqAm1zDzuFwVRR5McI_ 1,20206374387858  / 0,07 = 17,172 =&gt; M _x000d_
0mkLH3JzPFc8U_bNA28E7Q 1,2059292269835  / 0,07 = 17,228 =&gt; N _x000d_
2TgsXeEDD0ARVj_RQYK2dU 0,0440233570592344  / 0,07 = 0,629 =&gt; O _x000d_
1cPbcIMnL1j8yjujSo0BFP 1,68321018080329  / 0,07 = 24,046 =&gt; P _x000d_
0Q3Tv7Cyz1ygKBJexfgjSL 69,1045360851664  / 0,07 = 987,208 =&gt; Q _x000d_
1pEmUKnfX31Ravtc4dfWAk 7,51993650226502  / 0,07 = 107,428 =&gt; R _x000d_
2j4wCQk$f6JxApu$sfl_t9 0,288938272598049  / 0,07 = 4,128 =&gt; S _x000d_
2tTWMFWG98oehK4CgQ2MuL 48,6006842761475  / 0,07 = 694,295 =&gt; T _x000d_
1y0G8EfvLDivTm4igXZIae 0,97592236253977  / 0,07 = 13,942 =&gt; U _x000d_
2dyD_aDDj9Zfqwby5aK1ah 29,5733118462043  / 0,07 = 422,476 =&gt; V _x000d_
1oiHa6elr92Bcy3lNFFWR9 29,1234389795792  / 0,07 = 416,049 =&gt; W _x000d_
1BPvh4AwP8Ch4BPIYobgXq 0,367583471112093  / 0,07 = 5,251 =&gt; X _x000d_
1XkA0oQ6j4avlgqAQQEPpS 42,5174785134824  / 0,07 = 607,393 =&gt; Y _x000d_
2CZtWeHZz3VvwIRm7U3_j7 0,185916498385744  / 0,07 = 2,656 =&gt; Z _x000d_
1Zc7orVH97PRWqfIPGuZb5 0,248435355059715  / 0,07 = 3,549 =&gt; AA _x000d_
1v7CC2AJr47wrvUxIzRQma 0,0721758028132183  / 0,07 = 1,031 =&gt; AB _x000d_
09nyXh9nL13xtfFfGWFF4t 0,428859239185269  / 0,07 = 6,127 =&gt; AC _x000d_
2_etiieLvDROE4c9S7hq5j 1,1264211360441  / 0,07 = 16,092 =&gt; AD _x000d_
3vCaEE9Fj54wZny7cNkdzr 3,30836128939072  / 0,07 = 47,262 =&gt; AE _x000d_
2Wf1AGOarB1f6LKUzV41Qc 1,80248012235033  / 0,07 = 25,750 =&gt; AF _x000d_
0MRgoykQz77f857k_53zTx 0,0712296626657499  / 0,07 = 1,018 =&gt; AG _x000d_
0mBIEf6VD4S9zuWLdlfRRh 1,53320117376083  / 0,07 = 21,903 =&gt; AH _x000d_
1Vkg5jq6LFzAgEk3GZFSiB 13,9193233586242  / 0,07 = 198,847 =&gt; AI _x000d_
0dqXEYxY97$f66uCrT$b$T 0,131627796579643  / 0,07 = 1,880 =&gt; AJ _x000d_
1mYY8D7_fBggYJrjpLmr_9 0,122056840145685  / 0,07 = 1,744 =&gt; AK _x000d_
2BGfYr6Lf4ZwcuKlAf$vRO 44,8559820577856  / 0,07 = 640,800 =&gt; AL _x000d_
2gvT6dV6TFzO4j_VpolhyL 0,525257670817947  / 0,07 = 7,504 =&gt; AM _x000d_
28itEVQA5DV9D_HHtwmm3p 0,0362927988187633  / 0,07 = 0,518 =&gt; AN _x000d_
A + B + C + D + E + F + G + H + I + J + K + L + M + N + O + P + Q + R + S + T + U + V + W + X + Y + Z + AA + AB + AC + AD + AE + AF + AG + AH + AI + AJ + AK + AL + AM + AN = 6890,493 =&gt; AO</t>
  </si>
  <si>
    <t>58210</t>
  </si>
  <si>
    <t>DLÁŽDĚNÉ KRYTY Z VELKÝCH KOSTEK BEZ LOŽE</t>
  </si>
  <si>
    <t>Generováno z modelu:_x000d_
22Qftp_d5EJPG5NnkBqq2S 5,00703448188434/0,1 = 50,070 =&gt; A _x000d_
1x54jSniL3uP6pTpQC4WPW 4,6469549687626/0,1 = 46,470 =&gt; B _x000d_
A + B = 96,540 =&gt; C</t>
  </si>
  <si>
    <t>58221</t>
  </si>
  <si>
    <t>DLÁŽDĚNÉ KRYTY Z DROBNÝCH KOSTEK DO LOŽE Z KAMENIVA</t>
  </si>
  <si>
    <t>Generováno z modelu:_x000d_
1ciswcpNTCkR7aCtprFFl9 1,28538402138028/0,1 = 12,854 =&gt; A _x000d_
2jEgybZin2Mgb10ICzGAPs 0,545304669166703/0,1 = 5,453 =&gt; B _x000d_
A + B = 18,307 =&gt; C</t>
  </si>
  <si>
    <t>582612</t>
  </si>
  <si>
    <t>KRYTY Z BETON DLAŽDIC SE ZÁMKEM ŠEDÝCH TL 80MM DO LOŽE Z KAM</t>
  </si>
  <si>
    <t>Generováno z modelu:_x000d_
14dmx2SDz4cuhoMwWQVAxA 18,3346659825512/0,08 = 229,183 =&gt; A _x000d_
342YvxAdnCF8t6mMuLWWUQ 7,697/0,08 = 96,213 =&gt; B _x000d_
2UTkFS3WzEPxIeIo_8WFuH 10,5931792516086/0,08 = 132,415 =&gt; C _x000d_
1BFl3wL0jFgx2WS9$o5Vlt 2,34358521818665/0,08 = 29,295 =&gt; D _x000d_
2$PBx2cGPErfvpnjUwZnQE 8,13388363479104/0,08 = 101,674 =&gt; E _x000d_
A + B + C + D + E = 588,780 =&gt; F</t>
  </si>
  <si>
    <t>87433</t>
  </si>
  <si>
    <t>POTRUBÍ Z TRUB PLASTOVÝCH ODPADNÍCH DN DO 150MM</t>
  </si>
  <si>
    <t>Generováno z modelu:_x000d_
32L3ZNK5XAifsEk4zj$3$N 2,6 = 2,600 =&gt; A _x000d_
2S8ecGXRf7VgPCHshFRNu7 11,4 = 11,400 =&gt; B _x000d_
0MQTr1aBjEMgoN4ClxCvxP 11 = 11,000 =&gt; C _x000d_
1E7UNrYS9FfvZghOZ2R7Tc 2,3 = 2,300 =&gt; D _x000d_
09UFuD$OP2q9bqqR6gif7Q 1,7 = 1,700 =&gt; E _x000d_
35IsviPCf8DONDlCS7cwZt 11,1 = 11,100 =&gt; F _x000d_
2HYd$Vozb3uu2ZLrsMZBzp 2,8 = 2,800 =&gt; G _x000d_
A + B + C + D + E + F + G = 42,900 =&gt; H</t>
  </si>
  <si>
    <t>87434</t>
  </si>
  <si>
    <t>POTRUBÍ Z TRUB PLASTOVÝCH ODPADNÍCH DN DO 200MM</t>
  </si>
  <si>
    <t>Generováno z modelu:_x000d_
2tyPTXzZrCqeSYAFVbnlQy 8 = 8,000 =&gt; A _x000d_
A = 8,000 =&gt; B</t>
  </si>
  <si>
    <t>87444</t>
  </si>
  <si>
    <t>POTRUBÍ Z TRUB PLASTOVÝCH ODPADNÍCH DN DO 250MM</t>
  </si>
  <si>
    <t>Generováno z modelu:_x000d_
34f0zGpqL86uPKFE1Hb7EE 19 = 19,000 =&gt; A _x000d_
0uKkZFhbL7rPPB6aHSGSOp 9,2 = 9,200 =&gt; B _x000d_
A + B = 28,200 =&gt; C</t>
  </si>
  <si>
    <t>87446</t>
  </si>
  <si>
    <t>POTRUBÍ Z TRUB PLASTOVÝCH ODPADNÍCH DN DO 400MM</t>
  </si>
  <si>
    <t>Generováno z modelu:_x000d_
1oZHKSkNzB$PXacb2mH$Ii 3 = 3,000 =&gt; A _x000d_
A = 3,000 =&gt; B</t>
  </si>
  <si>
    <t>87458</t>
  </si>
  <si>
    <t>POTRUBÍ Z TRUB PLAST ODPAD DN DO 600MM</t>
  </si>
  <si>
    <t>Generováno z modelu:_x000d_
14f1lIbabDQvSYNsndcnzY 9,97000000000003 = 9,970 =&gt; A _x000d_
3q5mXCy8D2dfUJsF9Lz8LJ 10,6799999999998 = 10,680 =&gt; B _x000d_
3E62to0A52gPAAwt3fufml 10,6300000000001 = 10,630 =&gt; C _x000d_
2sr8qBvef3lh_YvRExam4g 9,30999999999995 = 9,310 =&gt; D _x000d_
A + B + C + D = 40,590 =&gt; E</t>
  </si>
  <si>
    <t>894145</t>
  </si>
  <si>
    <t>ŠACHTY KANALIZAČNÍ Z BETON DÍLCŮ NA POTRUBÍ DN DO 300MM</t>
  </si>
  <si>
    <t>Generováno z modelu:_x000d_
0fsNNYAAjCauY3jPTRJszk 1 = 1,000 =&gt; A _x000d_
A = 1,000 =&gt; B</t>
  </si>
  <si>
    <t>895811</t>
  </si>
  <si>
    <t>DRENÁŽNÍ ŠACHTICE NORMÁLNÍ Z PLAST DÍLCŮ ŠN 60</t>
  </si>
  <si>
    <t>Generováno z modelu:_x000d_
2LyWvQCXHEJQPHxso4jYCK 1 = 1,000 =&gt; A _x000d_
3la8HHDEHEbORpwyZe78Px 1 = 1,000 =&gt; B _x000d_
20Uhy$RR1Df8DNz4KTd2nG 1 = 1,000 =&gt; C _x000d_
241qb8KG97lBuUGYSZ6fL8 1 = 1,000 =&gt; D _x000d_
2q6AdTQpH3JwG8EfsTbJ0$ 1 = 1,000 =&gt; E _x000d_
0QJ7Bp4uP9aQxL6tLzju7L 1 = 1,000 =&gt; F _x000d_
0OvVE8$wD2_hPuUIxC8AGe 1 = 1,000 =&gt; G _x000d_
0umjJqcDnCKemeSn1U4vD5 1 = 1,000 =&gt; H _x000d_
1oEUVqy9fEKxElpaLyQjCv 1 = 1,000 =&gt; I _x000d_
3t6iVnSvrEdwCLlVnB84g$ 1 = 1,000 =&gt; J _x000d_
3Pxjtauh5Fi8TWYoXKF6iF 1 = 1,000 =&gt; K _x000d_
0v0jMFBZvFSvJJ45bG$ci4 1 = 1,000 =&gt; L _x000d_
A + B + C + D + E + F + G + H + I + J + K + L = 12,000 =&gt; M</t>
  </si>
  <si>
    <t>895812</t>
  </si>
  <si>
    <t>DRENÁŽNÍ ŠACHTICE NORMÁLNÍ Z PLAST DÍLCŮ ŠN 80</t>
  </si>
  <si>
    <t>Generováno z modelu:_x000d_
2jDmK9fbL8WRL1C8n4Feag 1 = 1,000 =&gt; A _x000d_
3m1xpZK5bDbf8gGwSVnWIe 1 = 1,000 =&gt; B _x000d_
A + B = 2,000 =&gt; C</t>
  </si>
  <si>
    <t>89712</t>
  </si>
  <si>
    <t>VPUSŤ KANALIZAČNÍ ULIČNÍ KOMPLETNÍ Z BETONOVÝCH DÍLCŮ</t>
  </si>
  <si>
    <t>Generováno z modelu:_x000d_
1xrlj$$Uz9bulRG20NgTHL 1 = 1,000 =&gt; A _x000d_
3SrrvaK2TDXPYGL_xYHysM 1 = 1,000 =&gt; B _x000d_
1bMloeb7P8weYfJ1CI91t9 1 = 1,000 =&gt; C _x000d_
19f$ABax93MxTwpebzb5CK 1 = 1,000 =&gt; D _x000d_
3GEcMCl3zCTh4lwM63hOFK 1 = 1,000 =&gt; E _x000d_
3WHQ8dFcH3ofivjcyS3qg3 1 = 1,000 =&gt; F _x000d_
2S339byVbFJAvUTmOudlfT 1 = 1,000 =&gt; G _x000d_
2G05QH5KD1fvXi2XCFvShs 1 = 1,000 =&gt; H _x000d_
A + B + C + D + E + F + G + H = 8,000 =&gt; I</t>
  </si>
  <si>
    <t>89952A</t>
  </si>
  <si>
    <t>OBETONOVÁNÍ POTRUBÍ Z PROSTÉHO BETONU DO C20/25</t>
  </si>
  <si>
    <t>Generováno z modelu:_x000d_
26LcIDoWr7OwZyVdURzFqf 2,99113696208984 = 2,991 =&gt; A _x000d_
1M5HGFioPAU9qPAbx84VMK 3,21610772078786 = 3,216 =&gt; B _x000d_
A + B = 6,207 =&gt; C</t>
  </si>
  <si>
    <t>9113A1</t>
  </si>
  <si>
    <t>SVODIDLO OCEL SILNIČ JEDNOSTR, ÚROVEŇ ZADRŽ N1, N2 - DODÁVKA A MONTÁŽ</t>
  </si>
  <si>
    <t>Generováno z modelu:_x000d_
1hebLZ0MHAov9Invxar1eC 68 = 68,000 =&gt; A _x000d_
2GqxiHdc1CBPFKjDGduPxq 529,96 = 529,960 =&gt; B _x000d_
33QXecoCr4uhJzJavWPOdF 30 = 30,000 =&gt; C _x000d_
1gZ0sy8Cj0TAf9eBrcTIEh 483,95 = 483,950 =&gt; D _x000d_
2mRqybwXLCdetRcBO_yLNY 457,96 = 457,960 =&gt; E _x000d_
0K2Jpv1An4Ah_AiuEAloGT 223 = 223,000 =&gt; F _x000d_
3LyhIO2L94AxwWuBb188rO 104,18 = 104,180 =&gt; G _x000d_
1QEY8ykL928vFCb2_QvvoD 425 = 425,000 =&gt; H _x000d_
0AhVMcykbASxxQMukv7Xaw 458,65 = 458,650 =&gt; I _x000d_
0jy7OKMULE8fSaBGlnuQBW 233,99 = 233,990 =&gt; J _x000d_
1BVbrsL3X0S9A8By07N6DZ 87,9899999999998 = 87,990 =&gt; K _x000d_
2udruHWZz5XAsx4_Uq5fmq 34,95 = 34,950 =&gt; L _x000d_
1QztIJRUP1aBDy1LT3VS7$ 186,51 = 186,510 =&gt; M _x000d_
0dNbaNatfCG9SipXts55JK 8 = 8,000 =&gt; N _x000d_
1SNlssEaP6gxTo9wxoqGwE 475,06 = 475,060 =&gt; O _x000d_
3w1qvhKGb0j8nLsc1ElxFY 88,0100000000002 = 88,010 =&gt; P _x000d_
A + B + C + D + E + F + G + H + I + J + K + L + M + N + O + P = 3895,210 =&gt; Q</t>
  </si>
  <si>
    <t>9113B1</t>
  </si>
  <si>
    <t>SVODIDLO OCEL SILNIČ JEDNOSTR, ÚROVEŇ ZADRŽ H1 -DODÁVKA A MONTÁŽ</t>
  </si>
  <si>
    <t>Generováno z modelu:_x000d_
2FMui$YIH4y8J3xf99NiJC 12 = 12,000 =&gt; A _x000d_
1glkDrHTb5o9LqmNKd02og 12,02 = 12,020 =&gt; B _x000d_
0BPPTygkb5mxCEfMgMlmPL 11,98 = 11,980 =&gt; C _x000d_
1d0aXm3av62O4fJrA2TriN 12 = 12,000 =&gt; D _x000d_
A + B + C + D = 48,000 =&gt; E</t>
  </si>
  <si>
    <t>911FA1</t>
  </si>
  <si>
    <t>SVODIDLO BETON, ÚROVEŇ ZADRŽ N2 VÝŠ 1,2M - DODÁVKA A MONTÁŽ</t>
  </si>
  <si>
    <t>Generováno z modelu:_x000d_
1zQ8y9jgb92AAwmsYIci4y 27,9999999999999 = 28,000 =&gt; A _x000d_
09RqCYqI540BBKV12bhf9n 28 = 28,000 =&gt; B _x000d_
A + B = 56,000 =&gt; C</t>
  </si>
  <si>
    <t>91228</t>
  </si>
  <si>
    <t>SMĚROVÉ SLOUPKY Z PLAST HMOT VČETNĚ ODRAZNÉHO PÁSKU</t>
  </si>
  <si>
    <t>Generováno z modelu:_x000d_
0GOCdncPT1afKsmIUTEQa$ 1 = 1,000 =&gt; A _x000d_
3FQifDwHnDjhi1nVWvlniH 1 = 1,000 =&gt; B _x000d_
07rzn8rNbACx1yri_P$G6s 1 = 1,000 =&gt; C _x000d_
3uyE268aj4SA6mGwgXh9sU 1 = 1,000 =&gt; D _x000d_
00ABLlB1nFOP22$PYmtfFe 1 = 1,000 =&gt; E _x000d_
3ycBOyRIn2xBaA_DN5i2XY 1 = 1,000 =&gt; F _x000d_
2xVv2W3k97HhX9TC_Ah1EP 1 = 1,000 =&gt; G _x000d_
27hffPyXb2YRimhmz1dTX$ 1 = 1,000 =&gt; H _x000d_
0sC6Gdp458qe4Gvvto4DCw 1 = 1,000 =&gt; I _x000d_
1jZMjHiynFrun$JEj0r9T9 1 = 1,000 =&gt; J _x000d_
2uFAn72LT3n9tvfWYntMZ6 1 = 1,000 =&gt; K _x000d_
2n4zn7YirEkBqc9Rq$ZHy1 1 = 1,000 =&gt; L _x000d_
34uPdTjt977uG0p7TCzKYy 1 = 1,000 =&gt; M _x000d_
2m8uikreH9JBy1Fl2oou$0 1 = 1,000 =&gt; N _x000d_
2k5H0Hl39FBAnwZT4YXJWU 1 = 1,000 =&gt; O _x000d_
3q4$dkobX88QpdhUdthrHY 1 = 1,000 =&gt; P _x000d_
3uvZsGtcL0z8$48HLsQTJO 1 = 1,000 =&gt; Q _x000d_
1syVo0IQHBBvvUuCZTxPqM 1 = 1,000 =&gt; R _x000d_
1Is4hEJZDBmeBbT4EG5z$r 1 = 1,000 =&gt; S _x000d_
3m7r46RaDEXuLznGpIYfzP 1 = 1,000 =&gt; T _x000d_
2Pbcsxm9L9hQPa0rqGIBj3 1 = 1,000 =&gt; U _x000d_
0xkDPIrSz10OXrCyxM63j$ 1 = 1,000 =&gt; V _x000d_
1Lai1Q0yz7yvlW$PEAzky_ 1 = 1,000 =&gt; W _x000d_
057OantkzDEQPChB4aSbxb 1 = 1,000 =&gt; X _x000d_
02QdfvJ6P8fQ9tbIOJc650 1 = 1,000 =&gt; Y _x000d_
1$o_Ki7bH6U9xjN0cS7S4X 1 = 1,000 =&gt; Z _x000d_
3SXXsPhMDEl93ExFRp$f$_ 1 = 1,000 =&gt; AA _x000d_
2LvE5c53TC$B897xrnA$Wf 1 = 1,000 =&gt; AB _x000d_
1GIZXm4$1EpQRTYCDVfNJd 1 = 1,000 =&gt; AC _x000d_
3cMRUMx9fBo8iTX1nNCKTH 1 = 1,000 =&gt; AD _x000d_
10AoHIeKjDxeohjSgKG$Ri 1 = 1,000 =&gt; AE _x000d_
3LJsMFENzEjegFFVyPfNug 1 = 1,000 =&gt; AF _x000d_
2FpfQxGqL0gelgE85cF_dJ 1 = 1,000 =&gt; AG _x000d_
1uNU4s79X1uAxWO0blae7p 1 = 1,000 =&gt; AH _x000d_
3ri_X0i_f8b9$p0ttv5DD8 1 = 1,000 =&gt; AI _x000d_
2xemCda8r2LBKb5gTF$yuN 1 = 1,000 =&gt; AJ _x000d_
3nkLd1t4r208w9kYwiVKiK 1 = 1,000 =&gt; AK _x000d_
3bau6nVnPDhe5TQbvPdyQV 1 = 1,000 =&gt; AL _x000d_
1iKOEsgav33ODMnco7Jts1 1 = 1,000 =&gt; AM _x000d_
2oRkJBWVv88OPpQhDdI0QB 1 = 1,000 =&gt; AN _x000d_
11Uu4eV7zC5BHpOqhN_Xha 1 = 1,000 =&gt; AO _x000d_
2iamdLP$v4aQUp70FJmPjd 1 = 1,000 =&gt; AP _x000d_
1v$K3Wr5TDMvsvRJ480Xz0 1 = 1,000 =&gt; AQ _x000d_
1bI13fHdLF$R1kImZQh5D_ 1 = 1,000 =&gt; AR _x000d_
27_XyI4oTAOghDb4K8zXV$ 1 = 1,000 =&gt; AS _x000d_
0hO9Ida9z60hg$rFTytXBc 1 = 1,000 =&gt; AT _x000d_
2MflGaB8b52eqt$bzF1iaW 1 = 1,000 =&gt; AU _x000d_
1yc7nbpmfDDRN08C0Ikg$V 1 = 1,000 =&gt; AV _x000d_
37_fQvdI1498ih0ukxa6HS 1 = 1,000 =&gt; AW _x000d_
2fyXYCYDP7oPGUUne$Prta 1 = 1,000 =&gt; AX _x000d_
1RPF0mllPFXhDsdSoOE$Mg 1 = 1,000 =&gt; AY _x000d_
1SvmDxjmrCl9sWm6TS6fbG 1 = 1,000 =&gt; AZ _x000d_
0xhpCIMTH8iBXVzeQuO3LN 1 = 1,000 =&gt; BA _x000d_
0qZUCQFrjDrAIJmBcN48$M 1 = 1,000 =&gt; BB _x000d_
2m1twpuK1DrevwTBcxBp5f 1 = 1,000 =&gt; BC _x000d_
0utJ6W9S53DxojHJ5l4UPj 1 = 1,000 =&gt; BD _x000d_
3mxs8RzDLEUh9jMhXSCqyJ 1 = 1,000 =&gt; BE _x000d_
1hSKFngXfEewBCfKZ8cHKz 1 = 1,000 =&gt; BF _x000d_
2KWTRanFHERv8wvj94Ccwo 1 = 1,000 =&gt; BG _x000d_
25P9XRk351veqPu3U429Xk 1 = 1,000 =&gt; BH _x000d_
0KkkMbvF92KAVYPl9Ahlq$ 1 = 1,000 =&gt; BI _x000d_
0b9jivYff4R9fiduBPCCv$ 1 = 1,000 =&gt; BJ _x000d_
3FVMAB$f51O9Jp$r6LXfA_ 1 = 1,000 =&gt; BK _x000d_
0CUUEcxp51FAY56TgWl30B 1 = 1,000 =&gt; BL _x000d_
0p9paPYmXBJ9rxxabxyz9g 1 = 1,000 =&gt; BM _x000d_
3q99hfKnDAmgzgyhdM0Jaz 1 = 1,000 =&gt; BN _x000d_
1AfChrOaTECR1tts0T5b9d 1 = 1,000 =&gt; BO _x000d_
1iqGjfvpf3_uMiNLrQYUCq 1 = 1,000 =&gt; BP _x000d_
2HXl7njID2mulmZJvDvdjV 1 = 1,000 =&gt; BQ _x000d_
1T7xnNmZj9eum4x5pkJHvW 1 = 1,000 =&gt; BR _x000d_
2MD1AXEA56S93SG6ZMrTi$ 1 = 1,000 =&gt; BS _x000d_
3NvpYFgT99ux0_k3f$FxT$ 1 = 1,000 =&gt; BT _x000d_
2ehIzIsg90sxMdvl7QU39U 1 = 1,000 =&gt; BU _x000d_
1rfPY9FwL0zfND2ygVBhb7 1 = 1,000 =&gt; BV _x000d_
05O3iaZFf8iRasadQHM_gH 1 = 1,000 =&gt; BW _x000d_
3s_8pdnw5598uoi9MkuN9C 1 = 1,000 =&gt; BX _x000d_
2bVRoZnLbDtvW344_yPC7I 1 = 1,000 =&gt; BY _x000d_
25tif1MjDCPPMISSbmJYAd 1 = 1,000 =&gt; BZ _x000d_
1CuFqIELj5fRrUn2ECZNMy 1 = 1,000 =&gt; CA _x000d_
0QfAfELyP8tffTNlLFu5aj 1 = 1,000 =&gt; CB _x000d_
22HOmLoLv4wAXL9xuLr8TB 1 = 1,000 =&gt; CC _x000d_
0hs7aRCpjEwPQd4SR8H7Ln 1 = 1,000 =&gt; CD _x000d_
3mXIQqtfL8K94di8OlALU8 1 = 1,000 =&gt; CE _x000d_
2uAW9qNsD6_htfnA2DMpSs 1 = 1,000 =&gt; CF _x000d_
2w9IPErsD1sOFcbBrzuafU 1 = 1,000 =&gt; CG _x000d_
3uoqEpi$L2L8Z9U8omTuzj 1 = 1,000 =&gt; CH _x000d_
1H9SO1DXrEghB$Vpt5W9xy 1 = 1,000 =&gt; CI _x000d_
3Ktd3G0mX3i8qqLJ7dleH4 1 = 1,000 =&gt; CJ _x000d_
2rjH$quJTCBRBDpudkCr0a 1 = 1,000 =&gt; CK _x000d_
0xmrl8C9P2Pv2ljvBcLIqf 1 = 1,000 =&gt; CL _x000d_
3iQPa1b8j9ixtEC2p8ppia 1 = 1,000 =&gt; CM _x000d_
0cf8vpluv9$8o_VYYtEdxr 1 = 1,000 =&gt; CN _x000d_
1SerrrVS98XR26v9OKDtif 1 = 1,000 =&gt; CO _x000d_
3UnnkgLln9mASK9rws6YB5 1 = 1,000 =&gt; CP _x000d_
0tiA8eeDr92Q_2YUltqWZy 1 = 1,000 =&gt; CQ _x000d_
1OH90eUGT0xfNEChWYilgF 1 = 1,000 =&gt; CR _x000d_
3RoYUJH5TDDuGAOGPBQXtZ 1 = 1,000 =&gt; CS _x000d_
2N7$24k5nADvWD7379xAk1 1 = 1,000 =&gt; CT _x000d_
3SnQn_YAHFPPyM5Ml3oJx4 1 = 1,000 =&gt; CU _x000d_
3QDF$8GJrEgQnB6gOIwAn4 1 = 1,000 =&gt; CV _x000d_
2pPYn87JfBiOenJBuco24X 1 = 1,000 =&gt; CW _x000d_
1ottg4NwvDXR1N8wMsnSid 1 = 1,000 =&gt; CX _x000d_
25KDiZ1611xfgatT9SR4VR 1 = 1,000 =&gt; CY _x000d_
24s5tLG0H2IxDcHsN4Ryud 1 = 1,000 =&gt; CZ _x000d_
17l4eszWHDCgYBt31RpPIA 1 = 1,000 =&gt; DA _x000d_
3VMDoUk1rDcQxUKkVV$oCE 1 = 1,000 =&gt; DB _x000d_
0iGX4ZbXD5Igl4hSbLDW2m 1 = 1,000 =&gt; DC _x000d_
08RfGXsgf7ygL65xDceam0 1 = 1,000 =&gt; DD _x000d_
0ACmjzcSP348NpaF6zyKIi 1 = 1,000 =&gt; DE _x000d_
00oDARwNr5F85kVP8OPxLL 1 = 1,000 =&gt; DF _x000d_
3f_9Hl4frCbOVZm1MMYTCK 1 = 1,000 =&gt; DG _x000d_
31uKApW$H2iubCCNORs_bG 1 = 1,000 =&gt; DH _x000d_
18WpJJhUb7w82iQGCtme8N 1 = 1,000 =&gt; DI _x000d_
2PUz$1HjHBHu1Gd7$8pA1m 1 = 1,000 =&gt; DJ _x000d_
2uncm$OuX5XeOXPCLC7DCj 1 = 1,000 =&gt; DK _x000d_
1tWGYwJl17BPPsoBRM9IbL 1 = 1,000 =&gt; DL _x000d_
3Fb$9KOaP2ehfc1gc$Yl6A 1 = 1,000 =&gt; DM _x000d_
1I0zoz2rvAk9FxHu6rOf5y 1 = 1,000 =&gt; DN _x000d_
26LpQfHBrBA8xQNtbUFoFL 1 = 1,000 =&gt; DO _x000d_
0YMdRQRB9ExB0DbBuJ7u0g 1 = 1,000 =&gt; DP _x000d_
3CJqxkL4D8eRRdJY2LBR3o 1 = 1,000 =&gt; DQ _x000d_
A + B + C + D + E + F + G + H + I + J + K + L + M + N + O + P + Q + R + S + T + U + V + W + X + Y + Z + AA + AB + AC + AD + AE + AF + AG + AH + AI + AJ + AK + AL + AM + AN + AO + AP + AQ + AR + AS + AT + AU + AV + AW + AX + AY + AZ + BA + BB + BC + BD + BE + BF + BG + BH + BI + BJ + BK + BL + BM + BN + BO + BP + BQ + BR + BS + BT + BU + BV + BW + BX + BY + BZ + CA + CB + CC + CD + CE + CF + CG + CH + CI + CJ + CK + CL + CM + CN + CO + CP + CQ + CR + CS + CT + CU + CV + CW + CX + CY + CZ + DA + DB + DC + DD + DE + DF + DG + DH + DI + DJ + DK + DL + DM + DN + DO + DP + DQ = 121,000 =&gt; DR</t>
  </si>
  <si>
    <t>912283</t>
  </si>
  <si>
    <t>SMĚROVÉ SLOUPKY Z PLAST HMOT - DEMONTÁŽ A ODVOZ</t>
  </si>
  <si>
    <t>likvidace dle požadavků investora</t>
  </si>
  <si>
    <t>28 = 28,000 =&gt; A</t>
  </si>
  <si>
    <t>91238</t>
  </si>
  <si>
    <t>SMĚROVÉ SLOUPKY Z PLAST HMOT - NÁSTAVCE NA SVODIDLA VČETNĚ ODRAZNÉHO PÁSKU</t>
  </si>
  <si>
    <t>Generováno z modelu:_x000d_
1Y7mcTfhT23RSsmbwiI_EG 1 = 1,000 =&gt; A _x000d_
082jYoXh1BAfjC_NHeXwFB 1 = 1,000 =&gt; B _x000d_
0Tu6NXcnv2jhzy1PBwKxx2 1 = 1,000 =&gt; C _x000d_
0ryRQi9nz2pePh6S$haxCt 1 = 1,000 =&gt; D _x000d_
2Cyg0sPP97pAlUU_QPyX91 1 = 1,000 =&gt; E _x000d_
2Bdzcr0PL9GAWLf7ymPejq 1 = 1,000 =&gt; F _x000d_
2RCEP$Ur9CmfDaDc2pgsCy 1 = 1,000 =&gt; G _x000d_
3SEuM59rTDNez6$sghtC53 1 = 1,000 =&gt; H _x000d_
223BN_R$H9CBk5GkFVFRCb 1 = 1,000 =&gt; I _x000d_
3yd0N08KX1HgAbyAee9GdF 1 = 1,000 =&gt; J _x000d_
2x$NQeVvT6wvgecwV0R6R_ 1 = 1,000 =&gt; K _x000d_
2OwKvGov5EwukCs3Ta5AeR 1 = 1,000 =&gt; L _x000d_
15DvYqV0jFa81shS6g6mtA 1 = 1,000 =&gt; M _x000d_
1lXe3rRc98tvTi8uKXOaR7 1 = 1,000 =&gt; N _x000d_
1Q0N9GrUj0hPukO$6sEhb5 1 = 1,000 =&gt; O _x000d_
0JLF1b2vP8Wv7DIatcXoyN 1 = 1,000 =&gt; P _x000d_
1v9ZusjMH0yO9DSuBR9tKr 1 = 1,000 =&gt; Q _x000d_
0bGln08Vj2Ffs2Gn7aQFTD 1 = 1,000 =&gt; R _x000d_
2bgmcsi5X3BOrMoTRavrCn 1 = 1,000 =&gt; S _x000d_
3IVnPLh2vBEvbsw0jZ_Xr6 1 = 1,000 =&gt; T _x000d_
3FNM7v3In0Ixhi5VUY9_am 1 = 1,000 =&gt; U _x000d_
1djt$Mq0DCI9flwxZODSW_ 1 = 1,000 =&gt; V _x000d_
04AVGWyTLApAtDyej4Pa22 1 = 1,000 =&gt; W _x000d_
2umatLVPfFFvRecHH92wPd 1 = 1,000 =&gt; X _x000d_
3m_npCti57B9$Kt4FEPlzu 1 = 1,000 =&gt; Y _x000d_
35ombX7V59YvgAq$bSMEEr 1 = 1,000 =&gt; Z _x000d_
3dvd61_cz15QpM525OWEmG 1 = 1,000 =&gt; AA _x000d_
01r_CGmOjEX9vJR7$BVw0U 1 = 1,000 =&gt; AB _x000d_
14mXIvvlH7nw7Aw3SJSiSV 1 = 1,000 =&gt; AC _x000d_
3ZMtyI4LD4zfWtIQucNIdv 1 = 1,000 =&gt; AD _x000d_
0A2rpSeCj8lOyBiWWnPXWV 1 = 1,000 =&gt; AE _x000d_
3G9ztAnPj9xfLClKzp$7R6 1 = 1,000 =&gt; AF _x000d_
1Vb_Dc5qfB1g0HzTlimiuP 1 = 1,000 =&gt; AG _x000d_
1nh5OONIXCmeS_kTFaMwo1 1 = 1,000 =&gt; AH _x000d_
0cKhNPq7L5GONBHA14yHUG 1 = 1,000 =&gt; AI _x000d_
2j7t9jd9vCsAIpZ_3FdZaj 1 = 1,000 =&gt; AJ _x000d_
0TvrzfZKL5lfI7Ay6pceyT 1 = 1,000 =&gt; AK _x000d_
2cJ0ctSjb3jxBOBGVrmWFb 1 = 1,000 =&gt; AL _x000d_
0wi6lZ7ETEAeXUcaM0vGmf 1 = 1,000 =&gt; AM _x000d_
27DiBDn$92kfv1OlcxaEK$ 1 = 1,000 =&gt; AN _x000d_
2XzlGMetHFTx$Aup0kZup3 1 = 1,000 =&gt; AO _x000d_
130LyyCq90Dw_1C$TJcZ1_ 1 = 1,000 =&gt; AP _x000d_
3ATXiJYyb6MQeM8n9QQ4vu 1 = 1,000 =&gt; AQ _x000d_
1dsMsP0U9Eb8LWxpWGpM19 1 = 1,000 =&gt; AR _x000d_
05DpFwVtz78wE2smdJjtTS 1 = 1,000 =&gt; AS _x000d_
1onJKRb1j61R0Elximfzwl 1 = 1,000 =&gt; AT _x000d_
3N1nQvkm51iupZvMi1bEd9 1 = 1,000 =&gt; AU _x000d_
3g4VS4Xl5ASgCYD_a9rJhR 1 = 1,000 =&gt; AV _x000d_
3zZIpMONf5veDRYol9jb3D 1 = 1,000 =&gt; AW _x000d_
2TxjSm0Nr4ruFrsbzFdRg7 1 = 1,000 =&gt; AX _x000d_
2seXkbDiz3led2B2YgvcoE 1 = 1,000 =&gt; AY _x000d_
0X1bR$HkTCHAu_dQz0dhB2 1 = 1,000 =&gt; AZ _x000d_
3qmpKqh9XEyxInSNTxZBNw 1 = 1,000 =&gt; BA _x000d_
3xsISZqO52HQ2uu3$1G34d 1 = 1,000 =&gt; BB _x000d_
3rVRel$vPDceUnrY3EMRxM 1 = 1,000 =&gt; BC _x000d_
37EDeVlYbFsAdoPuINLi47 1 = 1,000 =&gt; BD _x000d_
3tOdRWJeLBZAsa3SttnoZK 1 = 1,000 =&gt; BE _x000d_
0j_0VV$g56JeAs1cdonFgz 1 = 1,000 =&gt; BF _x000d_
1hKAJTNZb9n8Yj684woPzC 1 = 1,000 =&gt; BG _x000d_
1O0BlV_zT2GQ1_UG$6u6K6 1 = 1,000 =&gt; BH _x000d_
3zpVjEpsf3iRC9yUJXzgDm 1 = 1,000 =&gt; BI _x000d_
0gvUqFwoHBrxh7X9zsR6op 1 = 1,000 =&gt; BJ _x000d_
3XIqoVwSPFYRB8TQrjaVQO 1 = 1,000 =&gt; BK _x000d_
2KaLQ7e2f0UOE7GAlawwIE 1 = 1,000 =&gt; BL _x000d_
3$kp8q1FX7XwIYwbazmy8b 1 = 1,000 =&gt; BM _x000d_
1mk6FgZk13GQeB1xE1V7z8 1 = 1,000 =&gt; BN _x000d_
2GfP_PuqH1gQx7__YYTbmX 1 = 1,000 =&gt; BO _x000d_
0DonqSVET6dfloZZ$p1dxe 1 = 1,000 =&gt; BP _x000d_
1U6Pj$iVz2ovlocTY_tylX 1 = 1,000 =&gt; BQ _x000d_
09O7FuW$T2uRA1yuQ49IpS 1 = 1,000 =&gt; BR _x000d_
3DftXteeDDI87$up5VDfx1 1 = 1,000 =&gt; BS _x000d_
3fVGDNGc5DDwZdlnyJGK9d 1 = 1,000 =&gt; BT _x000d_
3v31UwMK5C9BJBPYpTD_SM 1 = 1,000 =&gt; BU _x000d_
1xN0vI5fvCAgfNw7bCXgfA 1 = 1,000 =&gt; BV _x000d_
1DBxWQZDTA8Q7bdEze52mZ 1 = 1,000 =&gt; BW _x000d_
39HfOIaZ91Phncw7JRX1WB 1 = 1,000 =&gt; BX _x000d_
3kfYZ63wD9_PovZbZnYWNn 1 = 1,000 =&gt; BY _x000d_
3xBvFBUwD4Lh9v2Ntye84V 1 = 1,000 =&gt; BZ _x000d_
0FCfvjmXX2GeH8W1H8u_fq 1 = 1,000 =&gt; CA _x000d_
3Ihhpd4NDBSf$OeoEZZ4yp 1 = 1,000 =&gt; CB _x000d_
2uKgk7IPHAKBPaEGgyA9YW 1 = 1,000 =&gt; CC _x000d_
0ByFeWeqPAWfiMoCUNCn6g 1 = 1,000 =&gt; CD _x000d_
2gqAwzUxL8uvxGPR_xxgEH 1 = 1,000 =&gt; CE _x000d_
17WFzkhD1718ZENnHpez0m 1 = 1,000 =&gt; CF _x000d_
0Ikitx18r2lfGgtnOXCYV3 1 = 1,000 =&gt; CG _x000d_
12LhwsXp1Be8Fl2ye67v9r 1 = 1,000 =&gt; CH _x000d_
2Q2SLQXuPDffc3HXfhEuEO 1 = 1,000 =&gt; CI _x000d_
0jU9vBxeDEG87x1s6A6Kha 1 = 1,000 =&gt; CJ _x000d_
0IcBhrecr8IQS4CNyLuUs8 1 = 1,000 =&gt; CK _x000d_
0khNqBuK96nfjFJZaQhUdP 1 = 1,000 =&gt; CL _x000d_
2A82DWXOP1e9T8MEhF9D3o 1 = 1,000 =&gt; CM _x000d_
1MIy89YUT4fx_VtHcI0qq4 1 = 1,000 =&gt; CN _x000d_
0fcGIzmVj7Bh7AdSpNsZc$ 1 = 1,000 =&gt; CO _x000d_
1SYzIn5bv6TxqMyOTgT4wI 1 = 1,000 =&gt; CP _x000d_
03YMPcWTTD5x4mQGr8xEZ0 1 = 1,000 =&gt; CQ _x000d_
2MGmy7r41AjBTror4Bay7x 1 = 1,000 =&gt; CR _x000d_
1fSq7SlGv7wxGggVD33839 1 = 1,000 =&gt; CS _x000d_
3GkfPowtv7DvxUDOLENLF4 1 = 1,000 =&gt; CT _x000d_
1Oe6kxtLz2fx48cOupoSw0 1 = 1,000 =&gt; CU _x000d_
2h6OIjWObBjhWX9tuSwO$i 1 = 1,000 =&gt; CV _x000d_
22uwSZ$H12UvgPDypRf1tu 1 = 1,000 =&gt; CW _x000d_
3JKgasjKvDgefUlja7F0a9 1 = 1,000 =&gt; CX _x000d_
1pNaStswn4sBhV$BtHEtb2 1 = 1,000 =&gt; CY _x000d_
2TvYYK5sP7jAp7NTb3BTpV 1 = 1,000 =&gt; CZ _x000d_
0lejcaM796JPgYEWrm9s47 1 = 1,000 =&gt; DA _x000d_
0yNGYyKMXAoQ2PfBFRZ6TE 1 = 1,000 =&gt; DB _x000d_
0srUm11gn9HfAGlLC3VCck 1 = 1,000 =&gt; DC _x000d_
0xhwuaIj9AfR6OMQa5fiGz 1 = 1,000 =&gt; DD _x000d_
3rg$WBJW11QfDKr7YlsxEl 1 = 1,000 =&gt; DE _x000d_
36Y4rL0LbB8ftlFYyc2SWx 1 = 1,000 =&gt; DF _x000d_
0BunRpja95z9oGt38riaOg 1 = 1,000 =&gt; DG _x000d_
2tnI723$z66PziDKH$fF4Q 1 = 1,000 =&gt; DH _x000d_
19u3w$eqb1JQlDobpIaVjN 1 = 1,000 =&gt; DI _x000d_
0s5OaTvZf7mgjhC8zlJvmI 1 = 1,000 =&gt; DJ _x000d_
1o95aAD190GgviPMQ4iRea 1 = 1,000 =&gt; DK _x000d_
A + B + C + D + E + F + G + H + I + J + K + L + M + N + O + P + Q + R + S + T + U + V + W + X + Y + Z + AA + AB + AC + AD + AE + AF + AG + AH + AI + AJ + AK + AL + AM + AN + AO + AP + AQ + AR + AS + AT + AU + AV + AW + AX + AY + AZ + BA + BB + BC + BD + BE + BF + BG + BH + BI + BJ + BK + BL + BM + BN + BO + BP + BQ + BR + BS + BT + BU + BV + BW + BX + BY + BZ + CA + CB + CC + CD + CE + CF + CG + CH + CI + CJ + CK + CL + CM + CN + CO + CP + CQ + CR + CS + CT + CU + CV + CW + CX + CY + CZ + DA + DB + DC + DD + DE + DF + DG + DH + DI + DJ + DK = 115,000 =&gt; DL</t>
  </si>
  <si>
    <t>914131</t>
  </si>
  <si>
    <t>DOPRAVNÍ ZNAČKY ZÁKLADNÍ VELIKOSTI OCELOVÉ TŘ RA2 - DODÁVKA A MONTÁŽ</t>
  </si>
  <si>
    <t>Generováno z modelu:_x000d_
3RZ$MiI5LEAh9PK3P7L9fY 1 = 1,000 =&gt; A _x000d_
2$Phz6wPD22w9fJlmR0VYp 1 = 1,000 =&gt; B _x000d_
0z2rT6nsj5JfkP8IOpNaZ8 1 = 1,000 =&gt; C _x000d_
0EH4Mk8a57buMBhpzBCmWR 1 = 1,000 =&gt; D _x000d_
2mEyaBlxz9K8gCnJ1MZF0Y 1 = 1,000 =&gt; E _x000d_
1KJLxkg$f9keYNv3mzjYe6 1 = 1,000 =&gt; F _x000d_
3qhhY8PkHA3f_JaX0eMWxj 1 = 1,000 =&gt; G _x000d_
2C_bgHJkXDIRqgBx86cUJh 1 = 1,000 =&gt; H _x000d_
25YqUyuL566Rde3LDIfmxP 1 = 1,000 =&gt; I _x000d_
3fhwjrTxX4IBJS1403ptzA 1 = 1,000 =&gt; J _x000d_
25kGSgT79FSR62G5giJuwm 1 = 1,000 =&gt; K _x000d_
35Ia48p3L7y9gWIFveANq8 1 = 1,000 =&gt; L _x000d_
1OpgtT_2b5fxwMkIzJF1HV 1 = 1,000 =&gt; M _x000d_
2lDKOeZiP74O3riI6XqKic 1 = 1,000 =&gt; N _x000d_
1mIPzNbkT1EPBR5xfWXuMS 1 = 1,000 =&gt; O _x000d_
2vmvrDm2n709sFK4eIvdjb 1 = 1,000 =&gt; P _x000d_
3Vu_ng_dP9whgYJPFNuvUE 1 = 1,000 =&gt; Q _x000d_
3k1$3lBizFrgphF7imO63E 1 = 1,000 =&gt; R _x000d_
0ILO7tzdn4aR$zHMF0lVAT 1 = 1,000 =&gt; S _x000d_
3aLRBKWrb02hsnKckepIif 1 = 1,000 =&gt; T _x000d_
0Gwb5GkXn54AJyYkGeQn89 1 = 1,000 =&gt; U _x000d_
0lH6R6t$z7sQIyiObG5ddy 1 = 1,000 =&gt; V _x000d_
2NKZgiB$bDf8slUPOjSc9o 1 = 1,000 =&gt; W _x000d_
1llTw7qLH7i95mGu$PDOdT 1 = 1,000 =&gt; X _x000d_
10$5shvBjDFhW8vb6XDCxf 1 = 1,000 =&gt; Y _x000d_
1Us2CbyG1FCwuxsEBq35r$ 1 = 1,000 =&gt; Z _x000d_
1CslHxzZP67fG9O7$EYB8Z 1 = 1,000 =&gt; AA _x000d_
3HY_R06dD8SQnK7VKCkEzf 1 = 1,000 =&gt; AB _x000d_
0hIhBYdC98Jvuv2huX4W1a 1 = 1,000 =&gt; AC _x000d_
0ZMhXWwMX4a92NlB52uHi6 1 = 1,000 =&gt; AD _x000d_
2W_LaYrM15V9wz$6mv4d11 1 = 1,000 =&gt; AE _x000d_
1wytROQiH0hhIzOgqkWrr8 1 = 1,000 =&gt; AF _x000d_
0GAvUl3c17UR2RRTsyhLIr 1 = 1,000 =&gt; AG _x000d_
3dQAE0px90g8UA8UY_Op$9 1 = 1,000 =&gt; AH _x000d_
2FR0UN$Iz7qBhsJSymxA6e 1 = 1,000 =&gt; AI _x000d_
0L6vbgQ311KguK8EyYRxxU 1 = 1,000 =&gt; AJ _x000d_
25EhFxaz5BoR5U$pcgM8Ze 1 = 1,000 =&gt; AK _x000d_
1fKCUZdOT8bQs$mPEyF9aF 1 = 1,000 =&gt; AL _x000d_
2xip9yusDFROVmrRHIAXMr 1 = 1,000 =&gt; AM _x000d_
3CAL4uczPCEhFyksFSXLT4 1 = 1,000 =&gt; AN _x000d_
0u7ew5dhH93emA_NuhJM95 1 = 1,000 =&gt; AO _x000d_
1J0kt_q$z4WQx3nIPjwGZa 1 = 1,000 =&gt; AP _x000d_
0SOswPd9H1UPMPXXYjO8$P 1 = 1,000 =&gt; AQ _x000d_
00MczaoSf40hhCSu1o11Ue 1 = 1,000 =&gt; AR _x000d_
31gsLK08fA5R2kklUEbDHY 1 = 1,000 =&gt; AS _x000d_
0mveNsDd1C58NKsJDgSG$P 1 = 1,000 =&gt; AT _x000d_
1_cHZD0cH6UxWEkQ37Ik6o 1 = 1,000 =&gt; AU _x000d_
1L7rVg1Pf3yQVN7ez$wVKo 1 = 1,000 =&gt; AV _x000d_
2qqx856Bn3mvq$S9fqWtAJ 1 = 1,000 =&gt; AW _x000d_
0CScNTNhz4PfuDMvGlko3O 1 = 1,000 =&gt; AX _x000d_
32jsw5L$T6jfXBRAxNEl44 1 = 1,000 =&gt; AY _x000d_
2Psqm4Iu5AhwbE$pcDSGuc 1 = 1,000 =&gt; AZ _x000d_
28TGb4ZRn83udU9hI4_4H9 1 = 1,000 =&gt; BA _x000d_
38GnGA305FaB7XirQGWU55 1 = 1,000 =&gt; BB _x000d_
A + B + C + D + E + F + G + H + I + J + K + L + M + N + O + P + Q + R + S + T + U + V + W + X + Y + Z + AA + AB + AC + AD + AE + AF + AG + AH + AI + AJ + AK + AL + AM + AN + AO + AP + AQ + AR + AS + AT + AU + AV + AW + AX + AY + AZ + BA + BB = 54,000 =&gt; BC</t>
  </si>
  <si>
    <t>914133</t>
  </si>
  <si>
    <t>DOPRAVNÍ ZNAČKY ZÁKLADNÍ VELIKOSTI OCELOVÉ TŘ RA2 - DEMONTÁŽ</t>
  </si>
  <si>
    <t>20 = 20,000 =&gt; A</t>
  </si>
  <si>
    <t>914521</t>
  </si>
  <si>
    <t>DOPRAV ZNAČ VELKOPLOŠ OCEL LAMELY TŘ RA2 - DOD A MONT</t>
  </si>
  <si>
    <t>Generováno z modelu:_x000d_
0HuAWCH119RBcoOigGl2Yg 1,5*1,5 = 2,250 =&gt; A _x000d_
A = 2,250 =&gt; B</t>
  </si>
  <si>
    <t>914523</t>
  </si>
  <si>
    <t>DOPRAV ZNAČ VELKOPLOŠ OCEL LAMELY TŘ RA2 - DEMONTÁŽ</t>
  </si>
  <si>
    <t>1 = 1,000 =&gt; A</t>
  </si>
  <si>
    <t>914526</t>
  </si>
  <si>
    <t>DOPR ZNAČ VELKOPLOŠ OCEL LAMELY TŘ RA2 - DOD, MONT NA PORTÁL</t>
  </si>
  <si>
    <t>Generováno z modelu:_x000d_
1llHfrO_fCYApqhrt_9_2L 1 = 1,000 =&gt; A _x000d_
A = 1,000 =&gt; B</t>
  </si>
  <si>
    <t>914924</t>
  </si>
  <si>
    <t>SLOUPKY A STOJKY DZ Z OCEL TRUBEK DO PATKY DOD, MONT, DEMON</t>
  </si>
  <si>
    <t>Generováno z modelu:_x000d_
3kWXnb06D7O8r8OUQ_W8N4 1 = 1,000 =&gt; A _x000d_
3sV8Afy7L6sP1XODGvuwT$ 1 = 1,000 =&gt; B _x000d_
1WIISvzVr2M9OXeXQYBAyG 1 = 1,000 =&gt; C _x000d_
3UmZQX5$D0DxM2p2F61QEB 1 = 1,000 =&gt; D _x000d_
1bYhkm0evDW8lSDMhlPBLZ 1 = 1,000 =&gt; E _x000d_
3vIF6h54b79xEVLOmz_kXM 1 = 1,000 =&gt; F _x000d_
1P3ubpehb0thaC5$ZzVXmh 1 = 1,000 =&gt; G _x000d_
3F7NvrIvvD79kZMQEXyA5P 1 = 1,000 =&gt; H _x000d_
0YxfPVf39EPQh6ba542MJf 1 = 1,000 =&gt; I _x000d_
1tzXJLsPz7OR0j56pbPIHa 1 = 1,000 =&gt; J _x000d_
1i6um9Z0X0GvUoaol2k310 1 = 1,000 =&gt; K _x000d_
2$EOBZXbr7g8LzSElbIxzi 1 = 1,000 =&gt; L _x000d_
2uCphe7aT5dPUxDDj2NJk_ 1 = 1,000 =&gt; M _x000d_
0ohqrMLGn2BwPNCFxqS3RL 1 = 1,000 =&gt; N _x000d_
1ACDApHX5CER66zIm9i5ju 1 = 1,000 =&gt; O _x000d_
0N7a9pVCfCAR1b_661fOCi 1 = 1,000 =&gt; P _x000d_
0QIcB6KsL8_PlBl7iow5DN 1 = 1,000 =&gt; Q _x000d_
0ZtID8DJ1439FaeXsAU_CZ 1 = 1,000 =&gt; R _x000d_
1uTd9C$tD2vgEgj8$g2Pxy 1 = 1,000 =&gt; S _x000d_
19_ppVBSTCdAx_ycdV8nSJ 1 = 1,000 =&gt; T _x000d_
2Ia8hyTY99lQU9qMnAupsr 1 = 1,000 =&gt; U _x000d_
0lJ8ONm4T6QwdGdseS6F1c 1 = 1,000 =&gt; V _x000d_
3Kl$1FSc5FzeSkQ4HGRyAG 1 = 1,000 =&gt; W _x000d_
2RMC4YG4v5rPx8AtAHfv3i 1 = 1,000 =&gt; X _x000d_
1ooN3o1IvDRxGu7Xj8Hhby 1 = 1,000 =&gt; Y _x000d_
16KHPb9nv05RRBSn11E9Ar 1 = 1,000 =&gt; Z _x000d_
3Ya8JWuK94lPwNEskT3vF9 1 = 1,000 =&gt; AA _x000d_
1TClUpAcr2Z9KgFc$HBjtD 1 = 1,000 =&gt; AB _x000d_
0HyxvRqAfEJgSBqUQ0R3pO 1 = 1,000 =&gt; AC _x000d_
0QXpaWRfz67BpXTkTp46$J 1 = 1,000 =&gt; AD _x000d_
03tGkScEz8ohdMNaw8_t5m 1 = 1,000 =&gt; AE _x000d_
0$6T3Hypn40O$46MP3oDyY 1 = 1,000 =&gt; AF _x000d_
2X1QFMVk5Dsel1K3WHwQMI 1 = 1,000 =&gt; AG _x000d_
3Zsv9MSdP56A8pkaOHIL0s 1 = 1,000 =&gt; AH _x000d_
07nKvUjSX3ThGrtM6lN49d 1 = 1,000 =&gt; AI _x000d_
2AIYrID3v3cvYwtZKvrCmd 1 = 1,000 =&gt; AJ _x000d_
0KWJbvtXPF2P$dfiF8zMVf 1 = 1,000 =&gt; AK _x000d_
0A_er10ZzETRsn3c7$DkO0 1 = 1,000 =&gt; AL _x000d_
2ioacmkgDCkg2ZBYVxO36U 1 = 1,000 =&gt; AM _x000d_
2Twgq3aZ18Z8GpOy8_ueF9 1 = 1,000 =&gt; AN _x000d_
A + B + C + D + E + F + G + H + I + J + K + L + M + N + O + P + Q + R + S + T + U + V + W + X + Y + Z + AA + AB + AC + AD + AE + AF + AG + AH + AI + AJ + AK + AL + AM + AN = 40,000 =&gt; AO</t>
  </si>
  <si>
    <t>914981</t>
  </si>
  <si>
    <t>SLOUPKY A STOJKY DZ Z PŘÍHRAD KONSTR DOD A MONTÁŽ</t>
  </si>
  <si>
    <t>Generováno z modelu:_x000d_
1ZtthkkgD5xBE0l7Vzp6SH 1 = 1,000 =&gt; A _x000d_
1SjeeoNI96mgn58PgiNkVl 1 = 1,000 =&gt; B _x000d_
A + B = 2,000 =&gt; C</t>
  </si>
  <si>
    <t>915111</t>
  </si>
  <si>
    <t>VODOROVNÉ DOPRAVNÍ ZNAČENÍ BARVOU HLADKÉ - DODÁVKA A POKLÁDKA</t>
  </si>
  <si>
    <t>tloušťka značení VDZ 0,25 m</t>
  </si>
  <si>
    <t>Generováno z modelu:_x000d_
Odečteno z PD:_x000d_
10493,6338*0,25 = 2623,408 =&gt; A _x000d_
(69,4+156,5+58+133,5)/2*0,25 = 52,175 =&gt; B _x000d_
11+18,6+27,9+16,5+40 = 114,000 =&gt; C _x000d_
A+B+C = 2789,583 =&gt; D</t>
  </si>
  <si>
    <t>C</t>
  </si>
  <si>
    <t>šrafování</t>
  </si>
  <si>
    <t>Generováno z modelu:_x000d_
Odečteno z PD:_x000d_
5+5+8+5+5+13+10+5+5+5+5*4 = 86,000 =&gt; A _x000d_
3,25*0,5 = 1,625 =&gt; B _x000d_
A+B = 87,625 =&gt; C</t>
  </si>
  <si>
    <t>tloušťka značení VDZ 0,125 m</t>
  </si>
  <si>
    <t>Generováno z modelu:_x000d_
Odečteno z PD:_x000d_
115,1*0,125 = 14,388 =&gt; A _x000d_
1721,5048*0,125 = 215,188 =&gt; B _x000d_
(81+81+90+81+81+158+81+81+81)/3*2*0,125 = 67,917 =&gt; C _x000d_
(275+1003+647+211)/3*0,125 = 89,000 =&gt; D _x000d_
900*0,125+900/3*2*0,125 = 187,500 =&gt; E _x000d_
A+B+C+D+E = 573,993 =&gt; F</t>
  </si>
  <si>
    <t>915211</t>
  </si>
  <si>
    <t>VODOROVNÉ DOPRAVNÍ ZNAČENÍ PLASTEM HLADKÉ - DODÁVKA A POKLÁDKA</t>
  </si>
  <si>
    <t>915621</t>
  </si>
  <si>
    <t>VODOR DOPRAV ZNAČ - KNOFLÍKY TRVALÉ ZAPUŠTĚNÉ - DOD A POKLÁD</t>
  </si>
  <si>
    <t>Generováno z modelu:_x000d_
3i0tfMNyz3tujld_RtsLkN 306 = 306,000 =&gt; A</t>
  </si>
  <si>
    <t>915641</t>
  </si>
  <si>
    <t>VODOR DOPRAV ZNAČ - KNOFLÍKY SKLENĚNÉ OBRUBNÍKOVÉ - DOD A POKLÁD</t>
  </si>
  <si>
    <t>Generováno z modelu:_x000d_
0VnnjRnjD3ThIr_YGXlP9c 344 = 344,000 =&gt; A _x000d_
0z1$W9zwfEkQ911Czgo38H 108 = 108,000 =&gt; B _x000d_
A + B = 452,000 =&gt; C</t>
  </si>
  <si>
    <t>917224</t>
  </si>
  <si>
    <t>SILNIČNÍ A CHODNÍKOVÉ OBRUBY Z BETONOVÝCH OBRUBNÍKŮ ŠÍŘ 150MM</t>
  </si>
  <si>
    <t>Generováno z modelu:_x000d_
1ALS0dc493kxbN8JOeY$Ix 198 = 198,000 =&gt; A</t>
  </si>
  <si>
    <t>91726</t>
  </si>
  <si>
    <t>KO OBRUBNÍKY BETONOVÉ</t>
  </si>
  <si>
    <t xml:space="preserve">Generováno z modelu:_x000d_
1OS9WwvDT7AOR3EMkoFcYh zero element quantity 0 = 0,000 =&gt; A _x000d_
0cwMTKqeP3i9KyG556$5Xm 12,34 = 12,340 =&gt; B _x000d_
1LaOYHOmb7IRZWocgNrals zero element quantity 0 = 0,000 =&gt; C _x000d_
0V7_Olf_v1VOwkIYCO0FNd 26,52 = 26,520 =&gt; D _x000d_
1eY9FUZqfEhuGsigHtcleJ zero element quantity 0 = 0,000 =&gt; E _x000d_
2BzIcixsjDtAPhXKr1HtaD zero element quantity 0 = 0,000 =&gt; F _x000d_
3N8Oq8KUH7q9KICImBgXaQ 65,46 = 65,460 =&gt; G _x000d_
0ZvcXvMaL2zRuSx930lSWc zero element quantity 0 = 0,000 =&gt; H _x000d_
2gNfHHCmL5VgAwZkLXhFd8 138,63 = 138,630 =&gt; I _x000d_
1RS$mLQm57ZA9S2K_6gteK 2,93000000000029 = 2,930 =&gt; J _x000d_
39Lo6GABj0k8mdjjxrugBI zero element quantity 0 = 0,000 =&gt; K _x000d_
00iXi7VDPF_Buju7nING_p zero element quantity 0 = 0,000 =&gt; L _x000d_
1iP8nVwXD6leov6IlShM8i 17,3000000000002 = 17,300 =&gt; M _x000d_
10DoR3xfT3AulH2jZzGjS7 zero element quantity 0 = 0,000 =&gt; N _x000d_
331akAm_z5Bfa7w2SBzvI4 88 = 88,000 =&gt; O _x000d_
07QYsrMFHB4xlCBgkqT2hZ zero element quantity 0 = 0,000 =&gt; P _x000d_
2LF2btw0T2SPkU24Y74Mjo 18,47 = 18,470 =&gt; Q _x000d_
A + B + C + D + E + F + G + H + I + J + K + L + M + N + O + P + Q  = 369,650 =&gt; R</t>
  </si>
  <si>
    <t>931318</t>
  </si>
  <si>
    <t>TĚSNĚNÍ DILATAČ SPAR ASF ZÁLIVKOU PRŮŘ DO 1200MM2</t>
  </si>
  <si>
    <t>935812</t>
  </si>
  <si>
    <t>ŽLABY A RIGOLY DLÁŽDĚNÉ Z KOSTEK DROBNÝCH DO BETONU TL 100MM</t>
  </si>
  <si>
    <t>Generováno z modelu:_x000d_
35NZY0d_93nw6qKDHefdgt 24,5*0,5 = 12,250 =&gt; A _x000d_
3qa_Gx$6LAOe_Pg8h0q0XB 62,59*0,5 = 31,295 =&gt; B _x000d_
0HlTZj1XzDs81D3W6vOj6C 24,5*0,5 = 12,250 =&gt; C _x000d_
2eXXek4yXC2hJr6O8Q7TIo 84,91*0,5 = 42,455 =&gt; D _x000d_
A + B + C + D = 98,250 =&gt; E</t>
  </si>
  <si>
    <t>935842</t>
  </si>
  <si>
    <t>ŽLABY A RIGOLY DLÁŽDĚNÉ Z BETONOVÝCH DLAŽDIC DO BETONU TL 100MM</t>
  </si>
  <si>
    <t>Generováno z modelu:_x000d_
0RRYyiphHASvGKcMvg6D0o 480*0,6 = 288,000 =&gt; A _x000d_
2Dx_fhaafCUv4aphI3dUvM 455*0,6 = 273,000 =&gt; B _x000d_
1DQ8HcfgPESPSF1WIEKamv 39,9499999999998*0,6 = 23,970 =&gt; C _x000d_
066cW3QZDB_O6diISLmGM5 43,8299999999999*0,6 = 26,298 =&gt; D _x000d_
2hgY_EJ_v06enmXH2GoLTi 199,95*0,6 = 119,970 =&gt; E _x000d_
3npK3wGY58$fqrefVeexw0 199,95*0,6 = 119,970 =&gt; F _x000d_
04XeCU6avAF9TZaMhZcbNQ 215*0,6 = 129,000 =&gt; G _x000d_
2ZetQeJjzC9OT$SrfE7WJV 240*0,6 = 144,000 =&gt; H _x000d_
39kJKv349EXhyFP36RLjsV 62,59*0,6 = 37,554 =&gt; I _x000d_
0LJLmgw8LECeXh9DpNUpVN 84,91*0,6 = 50,946 =&gt; J _x000d_
0GmBOGirH1WvIgBSo7$Pnn 24,5*0,6 = 14,700 =&gt; K _x000d_
0m6Nwa1K97zu3$S4DbotTo 24,5*0,6 = 14,700 =&gt; L _x000d_
A + B + C + D + E + F + G + H + I + J + K + L = 1242,108 =&gt; M</t>
  </si>
  <si>
    <t>917425</t>
  </si>
  <si>
    <t>CHODNÍKOVÉ OBRUBY Z KAMENNÝCH OBRUBNÍKŮ ŠÍŘ 200MM</t>
  </si>
  <si>
    <t>žul. obruba 20/30/80-160 cm v bet. loži C20/25nXF3</t>
  </si>
  <si>
    <t>17oYGux0b15RANzZ92z1nG 78,5 = 78,500 =&gt; A</t>
  </si>
  <si>
    <t>SO102 - Komunikace Starzone</t>
  </si>
  <si>
    <t>014102</t>
  </si>
  <si>
    <t>POPLATKY ZA SKLÁDKU</t>
  </si>
  <si>
    <t>T</t>
  </si>
  <si>
    <t>vybourané betonové uliční vpusti a betonové obrubníky_x000d_
vč. odvozu na skládku</t>
  </si>
  <si>
    <t>2*0,27626 = 0,553 =&gt; A uliční vpusti_x000d_
23,6*0,29 = 6,844 =&gt; B obrubníky_x000d_
A+B = 7,397 =&gt; C</t>
  </si>
  <si>
    <t>Odečteno z PD:_x000d_
(18,65+4,95)*0,5*0,35 = 4,130 =&gt; A</t>
  </si>
  <si>
    <t>11352</t>
  </si>
  <si>
    <t>ODSTRANĚNÍ CHODNÍKOVÝCH A SILNIČNÍCH OBRUBNÍKŮ BETONOVÝCH</t>
  </si>
  <si>
    <t>Odečteno z PD:_x000d_
18,65+4,95 = 23,600 =&gt; A</t>
  </si>
  <si>
    <t>napojení na stávající stav, vyzískaný materiál bude likvidován dle požadavků majitele pozemku (průmyslový areál Starzone)</t>
  </si>
  <si>
    <t>Odečteno z PD:_x000d_
71*0,15 = 10,650 =&gt; A</t>
  </si>
  <si>
    <t>113769</t>
  </si>
  <si>
    <t>FRÉZOVÁNÍ DRÁŽKY PRŮŘEZU PŘES 1200MM2 V ASFALTOVÉ VOZOVCE</t>
  </si>
  <si>
    <t>Odečteno z PD:_x000d_
(18,7+11)*2 = 59,400 =&gt; A</t>
  </si>
  <si>
    <t>Generováno z modelu:_x000d_
0wOAZTqFn04QjHGLJ18aFo 2948,43069910836 = 2948,431 =&gt; A _x000d_
A = 2948,431 =&gt; B</t>
  </si>
  <si>
    <t>Generováno z modelu:_x000d_
3BN0KAiJr5fPqUN$cvoMPX 2,02152200955573 = 2,022 =&gt; A _x000d_
2wFXDsRfPCc8MpR3y47TOs 2,02152200973169 = 2,022 =&gt; B _x000d_
3RYD2WYZX4CP3mzneSwtQu 0,925749999511426 = 0,926 =&gt; C _x000d_
3$PeRgAujBwPjwufpD1QsL 0,925749999511426 = 0,926 =&gt; D _x000d_
A + B + C + D = 5,896 =&gt; E</t>
  </si>
  <si>
    <t>Generováno z modelu:_x000d_
2He6Qfn6T2dP7sTqn9Hp6U 1,43630507571745 = 1,436 =&gt; A _x000d_
1AAJ59eOnEtOvhk$WVlrJF 16,8461672653319 = 16,846 =&gt; B _x000d_
24v9$ugfD7JB481h$dAoEq 16,6953407801418 = 16,695 =&gt; C _x000d_
1iyQmsqiD4ExIV5zQZKlAF 2,30616258153302 = 2,306 =&gt; D _x000d_
A + B + C + D = 37,283 =&gt; E</t>
  </si>
  <si>
    <t>Generováno z modelu:_x000d_
3TcPPBoU91yQqxL$ngQbyf 0,590448621845312 = 0,590 =&gt; A _x000d_
1yvlEpFkrCGhvoeGMmqMcI 0,590448621860148 = 0,590 =&gt; B _x000d_
A + B = 1,180 =&gt; C</t>
  </si>
  <si>
    <t>Generováno z modelu:_x000d_
0Y1Mi$96v64RD4f7qYYjhY 2454,14661802911 = 2454,147 =&gt; A _x000d_
A = 2454,147 =&gt; B</t>
  </si>
  <si>
    <t>Generováno z modelu:_x000d_
2kdZi18tDBVvEuZvLaimKj 126,941027934561 = 126,941 =&gt; A _x000d_
1MNZDlPUzD$BgV9S4i8eBv 13,1258502878215 = 13,126 =&gt; B _x000d_
1$j6tWuVn2GvFd0Hw3GzOl 10,3845246691231 = 10,385 =&gt; C _x000d_
3nQuC65Az85eMHZXs4fkQj 112,961285136503 = 112,961 =&gt; D _x000d_
A + B + C + D = 263,413 =&gt; E</t>
  </si>
  <si>
    <t>263,413/0,15 = 1756,087 =&gt; A</t>
  </si>
  <si>
    <t>Generováno z modelu:_x000d_
0I_q36ljL35gASx2Po44YH 0,780734999800031 = 0,781 =&gt; A _x000d_
A = 0,781 =&gt; B</t>
  </si>
  <si>
    <t>Generováno z modelu:_x000d_
3aTd4tUSv9NwuzqecGCf9M 0,276299999988028 = 0,276 =&gt; A _x000d_
2cEo0rQ554aAiM0dQa4r_F 0,276299999996355 = 0,276 =&gt; B _x000d_
0KCN3L2GX01fEqu_xm1j6J 0,198374999897584 = 0,198 =&gt; C _x000d_
2aTVaIRLLC6P5c4hZIMpU2 0,198374999897584 = 0,198 =&gt; D _x000d_
A + B + C + D = 0,948 =&gt; E</t>
  </si>
  <si>
    <t>Generováno z modelu:_x000d_
2OlxVWgNj2VQaiQgn2RbA8 117,839816702766 / 0,15 = 785,599 =&gt; A _x000d_
0FFtVpbgX5Iunp4q_xad7w 11,5047569944345 / 0,15 = 76,698 =&gt; B _x000d_
2SV4GHEzD17Rammuj3hOWh 1,40358038056007 / 0,15 = 9,357 =&gt; C _x000d_
2w6BExd6nEqw3RhEe8lGA_ 17,5982310124981 / 0,15 = 117,322 =&gt; D _x000d_
2rhp5ihgX8M86qJn8AVaqM 11,596996508012 / 0,15 = 77,313 =&gt; E _x000d_
33cP5iu2D7E8GiB82ttBi2 117,392802222604 / 0,15 = 782,619 =&gt; F _x000d_
1ViLUuqaPA1BLYbc84zFDs 0,930495531466339 / 0,15 = 6,203 =&gt; G _x000d_
1frtJJLb91mANyXatWU8_O 8,44722979524999 / 0,15 = 56,315 =&gt; H _x000d_
1RR2I0N7L1CulxqgIcIZbq 9,47473102997857 / 0,15 = 63,165 =&gt; I _x000d_
A + B + C + D + E + F + G + H + I = 1974,591 =&gt; J</t>
  </si>
  <si>
    <t>Generováno z modelu:_x000d_
2liHPtGcn8tvtDbuxLZKn1 50,7501112183657 = 50,750 =&gt; A _x000d_
1_5TWksdf0OBPDk9g9PDJU 13,5942355347295 = 13,594 =&gt; B _x000d_
3WXbtC0jfCZuvkr6vH0q3Z 164,980710211412 = 164,981 =&gt; C _x000d_
1HGG17Hfn0Gwf_LQ22ujFV 164,34495628408 = 164,345 =&gt; D _x000d_
3RshRNYc1FqRQyTZZ9r1MT 26,4942233420129 = 26,494 =&gt; E _x000d_
0XJaIBoWj1$e0fh4jznn1W 51,1998942733567 = 51,200 =&gt; F _x000d_
1AONKPnIXBlflAZ7tACfNp 4,29947885212375 = 4,299 =&gt; G _x000d_
3bqSMDNvb7H9UNYKkBQ3xK 6,80374491758909 = 6,804 =&gt; H _x000d_
0uAWnr_119WhvAJZKJIhVr 11,2654727113679 = 11,265 =&gt; I _x000d_
A + B + C + D + E + F + G + H + I = 493,732 =&gt; J</t>
  </si>
  <si>
    <t>Generováno z modelu:_x000d_
2tH7wiEGT5yg3faPuxjVrP 25,6015180173204 = 25,602 =&gt; A _x000d_
0weJ8kbhTATQyOnaE1MKYU 27,8954619884989 = 27,895 =&gt; B _x000d_
3MlZT19ALDpOf7Mgm8Awdq 3,05054079135014 = 3,051 =&gt; C _x000d_
A + B + C = 56,548 =&gt; D</t>
  </si>
  <si>
    <t>Generováno z modelu:_x000d_
1keVJGa592iggeDdCfDUDe 1872,12002445432 = 1872,120 =&gt; A _x000d_
3TJOSui4DDwfRwgPj7WZzZ 71,6077042823069 = 71,608 =&gt; B _x000d_
A + B = 1943,728 =&gt; C</t>
  </si>
  <si>
    <t>Generováno z modelu:_x000d_
3yxG9gGxPBIuDUXJl9C7ey 1784,61543440472 = 1784,615 =&gt; A _x000d_
1YmTaf8a5FofqRcvnOZNqP 71,6077042823069 = 71,608 =&gt; B _x000d_
2EOYWc0Sb348eUkSSgCskx 1815,86139729312 = 1815,861 =&gt; C _x000d_
1CH5YV3nT9ReXa3SyOMBT3 71,6077042823069 = 71,608 =&gt; D _x000d_
A + B + C + D = 3743,692 =&gt; E</t>
  </si>
  <si>
    <t>Generováno z modelu:_x000d_
1578tLY1j5OhXxVHGObngu 4,69288277104841/0,04 = 117,322 =&gt; A _x000d_
3o9qq2n012E89dKsn_M2qm 2,52659494132691/0,04 = 63,165 =&gt; B _x000d_
312fKwOSHB3uxfPvNtDFGz 31,3047472593516/0,04 = 782,619 =&gt; C _x000d_
1kbuhzqSj31f2pr_a2zDxE 0,00977556798200105/0,04 = 0,244 =&gt; D _x000d_
1V6V5DxKX40eFZ2SYFSHJy 0,00639644286870134/0,04 = 0,160 =&gt; E _x000d_
3r91ZOgqX5EO$fty2T26Fe 0,0796968932063903/0,04 = 1,992 =&gt; F _x000d_
2c__d1gIv6aP4pjqmbOjgo 31,4239511207439/0,04 = 785,599 =&gt; G _x000d_
11t4KLEN97K8OsHi9DkBtz 2,84335987805254/0,04 = 71,084 =&gt; H _x000d_
01XDQP8CDEFBfsVy60qzDw 0,0791099370606855/0,04 = 1,978 =&gt; I _x000d_
A + B + C + D + E + F + G + H + I = 1824,163 =&gt; J</t>
  </si>
  <si>
    <t>Generováno z modelu:_x000d_
12i_OSMEHFXw1ssxo0uCnj 0,0998138616592034/0,05 = 1,996 =&gt; A _x000d_
206b294_D3_BoHVjDAQ09h 0,815752309930767/0,05 = 16,315 =&gt; B _x000d_
2t5lF3rZjESgrKiOjr3FVr 5,86609810869399/0,05 = 117,322 =&gt; C _x000d_
2xeegEhs9ExuYkz88sCA3k 3,15824367666016/0,05 = 63,165 =&gt; D _x000d_
0Ytw4K$n96jQMWbe4G66lu 39,279938900942/0,05 = 785,599 =&gt; E _x000d_
3VsDikj3zC7QPG59ojHhYB 0,809536353190188/0,05 = 16,191 =&gt; F _x000d_
1zDf_fDF1A_vNzHSig$bkz 39,130934074207/0,05 = 782,619 =&gt; G _x000d_
38wfMLuWjEegsqLhjnH8wY 0,0654635952219475/0,05 = 1,309 =&gt; H _x000d_
3_za4eR5T7yxnV3b20Y8nv 3,18383605570246/0,05 = 63,677 =&gt; I _x000d_
A + B + C + D + E + F + G + H + I = 1848,193 =&gt; J</t>
  </si>
  <si>
    <t>Generováno z modelu:_x000d_
0OwyZ1PcP0BeuefB6JU_oB 1,88347817392777/0,06 = 31,391 =&gt; A _x000d_
2CDfxSr$r4DxI3mbZz83Ym 7,03931335401256/0,06 = 117,322 =&gt; B _x000d_
2MvJ4D1KLDePs$5_XAqSjS 47,1359266811177/0,06 = 785,599 =&gt; C _x000d_
0cjWmoNeD4BAQYghJkvnjC 3,78989241199152/0,06 = 63,165 =&gt; D _x000d_
0EKr0nd7n2ARlYZBUQT6wk 0,152315296257981/0,06 = 2,539 =&gt; E _x000d_
0auxaZa0LABB8ievumWgWD 46,9571208890401/0,06 = 782,619 =&gt; F _x000d_
2QyjvZyvrC0f6jGck8mCwt 1,8981094991693/0,06 = 31,635 =&gt; G _x000d_
3HMfdjBSv1F9QRe$CMfzUX 0,231637567971058/0,06 = 3,861 =&gt; H _x000d_
07yotk8iz0DAIps6_JE28k 3,36873015542389/0,06 = 56,146 =&gt; I _x000d_
A + B + C + D + E + F + G + H + I = 1874,277 =&gt; J</t>
  </si>
  <si>
    <t>Generováno z modelu:_x000d_
3Xt0670Bz0FgQAzA3LkIhu 3,5 = 3,500 =&gt; A _x000d_
12$yuiyWjE$w4EIT4ng6Av 3,5 = 3,500 =&gt; B _x000d_
A + B = 7,000 =&gt; C</t>
  </si>
  <si>
    <t>Generováno z modelu:_x000d_
0AjRXVpun8lPT_LihqBUMN 1 = 1,000 =&gt; A _x000d_
3U58LmXKL09u1AMDBdve95 1 = 1,000 =&gt; B _x000d_
A + B = 2,000 =&gt; C</t>
  </si>
  <si>
    <t>Generováno z modelu:_x000d_
3qIY9P2yn4xxQyFsAaMpN4 1 = 1,000 =&gt; A _x000d_
2K58USMIDFzxMAoTf8$CKg 1 = 1,000 =&gt; B _x000d_
A + B = 2,000 =&gt; C</t>
  </si>
  <si>
    <t>Generováno z modelu:_x000d_
16QLLBrgH19hY$CY99ldMi 1 = 1,000 =&gt; A _x000d_
A = 1,000 =&gt; B</t>
  </si>
  <si>
    <t>Generováno z modelu:_x000d_
3fnH9S65T5nv_I2woMkQd8 1 = 1,000 =&gt; A _x000d_
3APxOkm4rBxgeggzkzJM6X 1 = 1,000 =&gt; B _x000d_
A + B = 2,000 =&gt; C</t>
  </si>
  <si>
    <t>Generováno z modelu:_x000d_
22uai4LlbADw9LU8npxQto 195,9*0,125 = 24,488 =&gt; A _x000d_
0wBP4H0u93FuMVkgZpcEV3 230,6*0,125 = 28,825 =&gt; B _x000d_
3MDN5riNT3rvhPeuPGzkVv 219,9*0,125 = 27,488 =&gt; C _x000d_
A + B + C = 80,801 =&gt; D</t>
  </si>
  <si>
    <t>Generováno z modelu:_x000d_
3QsISVdzf1EgDcWAhKB$1E 195,9*0,125 = 24,488 =&gt; A _x000d_
1I4sh0GT5F5uA$z7ONZnxI 230,6*0,125 = 28,825 =&gt; B _x000d_
3vztNCmJfFxvKkHBH9mm7f 219,9*0,125 = 27,488 =&gt; C _x000d_
A + B + C = 80,801 =&gt; D</t>
  </si>
  <si>
    <t>Generováno z modelu:_x000d_
0Fgc0gsLj2hB7TJV3KabUC zero element quantity 0 = 0,000 =&gt; A _x000d_
3M7YTM$t57GuZ0Uwldn6zW 17,6 = 17,600 =&gt; B _x000d_
A + B = 17,600 =&gt; C</t>
  </si>
  <si>
    <t>96687</t>
  </si>
  <si>
    <t>VYBOURÁNÍ ULIČNÍCH VPUSTÍ KOMPLETNÍCH</t>
  </si>
  <si>
    <t>2 = 2,000 =&gt; A</t>
  </si>
  <si>
    <t>SO103 - Silnice III/322 XX Pod Dubem</t>
  </si>
  <si>
    <t>Odečteno z PD:_x000d_
50*7*0,35 = 122,500 =&gt; A</t>
  </si>
  <si>
    <t>Odečteno z PD:_x000d_
443*0,1 = 44,300 =&gt; A</t>
  </si>
  <si>
    <t>Odečteno z PD:_x000d_
2*5,5 = 11,000 =&gt; A</t>
  </si>
  <si>
    <t>Odečteno z PD:_x000d_
70*2*0,5 = 70,000 =&gt; A</t>
  </si>
  <si>
    <t>12932</t>
  </si>
  <si>
    <t>ČIŠTĚNÍ PŘÍKOPŮ OD NÁNOSU DO 0,5M3/M</t>
  </si>
  <si>
    <t>Odečteno z PD:_x000d_
44,6+71,3 = 115,900 =&gt; A</t>
  </si>
  <si>
    <t>Generováno z modelu:_x000d_
2BfZWwrcnCxfrApsqOkb_2 56,2846251990461 = 56,285 =&gt; A _x000d_
A = 56,285 =&gt; B</t>
  </si>
  <si>
    <t>Generováno z modelu:_x000d_
2en$J8w6H7lwSWzHmPL1P9 1,13575486881192 = 1,136 =&gt; A _x000d_
1WyvmKDET8xwkCaffexhpB 0,281640438870381 = 0,282 =&gt; B _x000d_
38xK5E4SnCJvK0myML$sq6 6,72349536004209 = 6,723 =&gt; C _x000d_
2NyPfLAuz6GvlvjQRaf5BK 0,11682591719112 = 0,117 =&gt; D _x000d_
0dVMuL7vXFdAlnYqMUd_7g 0,116825917194088 = 0,117 =&gt; E _x000d_
05rbVD2Z95b8$$KhGVJPYC 2,75962570891617 = 2,760 =&gt; F _x000d_
A + B + C + D + E + F = 11,135 =&gt; G</t>
  </si>
  <si>
    <t>Generováno z modelu:_x000d_
3388NNvpLDf9fXUryNc3l4 650,597594972239 = 650,598 =&gt; A _x000d_
A = 650,598 =&gt; B</t>
  </si>
  <si>
    <t>Generováno z modelu:_x000d_
3okiwIqc9DtgHTdnJN2Dqw 13,4070996331072 = 13,407 =&gt; A _x000d_
12Iq7_Ztv0BOLLJgEdnx8n 0,593888007757246 = 0,594 =&gt; B _x000d_
2FHQF1Rsn4NffzaU3B0Pxx 0,69719109730351 = 0,697 =&gt; C _x000d_
2z7US16i57TAaAaL0tIjCx 1,73932242646737 = 1,739 =&gt; D _x000d_
1PZ2ARxx56nuRvNPwHI9kV 0,69719109730351 = 0,697 =&gt; E _x000d_
A + B + C + D + E = 17,134 =&gt; F</t>
  </si>
  <si>
    <t>17,134/0,15 = 114,227 =&gt; A</t>
  </si>
  <si>
    <t xml:space="preserve">Generováno z modelu:_x000d_
1R32JKnc9CEfYQKzgaCtjE 2,37237352959022  / 0,15 = 15,816 =&gt; A _x000d_
0oAoRtt1TFL9t2$kNYZfZ2 0,101095864701086  / 0,15 = 0,674 =&gt; B _x000d_
1Va0RDtiD9L8CrbeNC8mkg 0,975225416641674  / 0,15 = 6,502 =&gt; C _x000d_
3z6tvD3lXAjx20i4qkiq7L 0,937003736037637  / 0,15 = 6,247 =&gt; D _x000d_
1rWg5p5OT9ge$TgJY0wJOm 9,56952827688797  / 0,15 = 63,797 =&gt; E _x000d_
0sJSHk0KT2ShK3RuVFfa40 0,981810142171923  / 0,15 = 6,545 =&gt; F _x000d_
1GyRVFS$j2DRA5GZZFRayh 2,37237352957503  / 0,15 = 15,816 =&gt; G _x000d_
3xYGQlf$j3vQLRY4FMYQYq 9,16338505655784  / 0,15 = 61,089 =&gt; H _x000d_
2aQJC2chrDhOcNxuz03Wid 24,3961456561035  / 0,15 = 162,641 =&gt; I _x000d_
1zLI5J5UD3T8SB$bJK9uPW 22,7512776350181  / 0,15 = 151,675 =&gt; J _x000d_
2o7_y_SWL51BrgK1eDPYuc 0,100168110398939  / 0,15 = 0,668 =&gt; K _x000d_
A + B + C + D + E + F + G + H + I + J + K = 491,470 =&gt; L</t>
  </si>
  <si>
    <t>Generováno z modelu:_x000d_
07DX9g4V19t8dXlL9hry1$ 33,8798770243722 = 33,880 =&gt; A _x000d_
0poXJRr01CrO_2_2EQzlDF 10,5715696691705 = 10,572 =&gt; B _x000d_
1Sqp1RJWb7e9AUMtRfc5Ln 15,5264113298472 = 15,526 =&gt; C _x000d_
1g9vWO56138AHbDhuL4Emy 4,35807128139559 = 4,358 =&gt; D _x000d_
2hiqxkt2r61umegFu57bEq 0,448419154861616 = 0,448 =&gt; E _x000d_
3eBWv0km1EVOD9wLGBXcOE 31,5085565489536 = 31,509 =&gt; F _x000d_
3kn9hl_mT4w9gH8Q6jHReo 1,29602946637989 = 1,296 =&gt; G _x000d_
1EjdPTHubAMQYjFbQzvvWh 0,649374676874489 = 0,649 =&gt; H _x000d_
0d1zQ6iiT9_B1XAAm7X9ec 12,6776534957747 = 12,678 =&gt; I _x000d_
0HBSNEd_X4QRg5fEcET94k 13,2608484903405 = 13,261 =&gt; J _x000d_
3DMQNxH8D5Xw4aEc7tYNWB 1,35087860059954 = 1,351 =&gt; K _x000d_
A + B + C + D + E + F + G + H + I + J + K = 125,528 =&gt; L</t>
  </si>
  <si>
    <t>Generováno z modelu:_x000d_
0Sn4Hq6VL4kgu_vhdh$gvb 0,484154080544281 = 0,484 =&gt; A _x000d_
1TFiDkitH949vWxG48QkV_ 0,253804934658949 = 0,254 =&gt; B _x000d_
1G5QwwWyP1RReyq6vohE52 11,5304565624379 = 11,530 =&gt; C _x000d_
3H$AcnrS94MPlEp28myvp9 5,95593213073561 = 5,956 =&gt; D _x000d_
1vXZ_LbufB_wGq$VN5f9b6 2,46487094006103 = 2,465 =&gt; E _x000d_
A + B + C + D + E = 20,689 =&gt; F</t>
  </si>
  <si>
    <t>Generováno z modelu:_x000d_
06VFA6sTD8hPKLKiZQF2Fq 478,924651556664 = 478,925 =&gt; A _x000d_
A = 478,925 =&gt; B</t>
  </si>
  <si>
    <t>Generováno z modelu:_x000d_
2bfHHmhCH7bAwbTG43YZQ5 461,138362629221 = 461,138 =&gt; A _x000d_
A = 461,138 =&gt; B</t>
  </si>
  <si>
    <t xml:space="preserve">Generováno z modelu:_x000d_
0IeJKB57P2Ah3tX_Waje8k 0,00083854155497963  / 0,04 = 0,021 =&gt; A _x000d_
0OYCv5aob5fAn4UkgGBta_ 0,0198599512492307  / 0,04 = 0,496 =&gt; B _x000d_
1RKiwUZP57ShcNCyojQp8h 0,00084630810413382  / 0,04 = 0,021 =&gt; C _x000d_
0wEKeXjZb1mwCdwQT1mPN$ 0,00821906892484399  / 0,04 = 0,205 =&gt; D _x000d_
1r734S9lHEbuiPAwwU2d36 0,0198599512406953  / 0,04 = 0,496 =&gt; E _x000d_
3iYrC0Jj13MxC2DTHKFq_t 6,06700736933437  / 0,04 = 151,675 =&gt; F _x000d_
1$248mraP5fPzayJ52ZanE 6,50563884161942  / 0,04 = 162,641 =&gt; G _x000d_
3_DEylZvT5JRaSHhYz1ygQ 2,4435693484158  / 0,04 = 61,089 =&gt; H _x000d_
2MkRNT0R96bAfNG9_JZMwa 2,55187420716841  / 0,04 = 63,797 =&gt; I _x000d_
3wsJvMaP9BzQSlX8S9_lsQ 0,249867662932882  / 0,04 = 6,247 =&gt; J _x000d_
109tFqZfTF$953nkDdumQx 0,260060111102981  / 0,04 = 6,502 =&gt; K _x000d_
A + B + C + D + E + F + G + H + I + J + K = 453,190 =&gt; L</t>
  </si>
  <si>
    <t xml:space="preserve">Generováno z modelu:_x000d_
1JtyafsnXBChRQMpjc3hwY 0,0127484520226906  / 0,07 = 0,182 =&gt; A _x000d_
1NuKhcPTr02h8rryCPdhW1 4,27624635972839  / 0,07 = 61,089 =&gt; B _x000d_
25BAwivhP819F0HIZoAsGz 4,46577986254757  / 0,07 = 63,797 =&gt; C _x000d_
3NlOy6PI59SBztPRO019$q 0,124955531689919  / 0,07 = 1,785 =&gt; D _x000d_
0b0zTeb257N9F5JBDCKcsI 11,3848679728451  / 0,07 = 162,641 =&gt; E _x000d_
29zIUMMpP9iPmoXBGkWfCw 0,437268410143368  / 0,07 = 6,247 =&gt; F _x000d_
0oF0hlsSLC7uSRUFPf$fGT 0,301933319909344  / 0,07 = 4,313 =&gt; G _x000d_
3UgYCn6Wf9OBf4rdex86kr 0,455105194431825  / 0,07 = 6,502 =&gt; H _x000d_
1Z878_8FP3_gdfPCjANlz7 0,301933319895094  / 0,07 = 4,313 =&gt; I _x000d_
0aQqutp3b17P4h8E6Cc4dV 10,6172628963417  / 0,07 = 151,675 =&gt; J _x000d_
2Px3EEuff7CAVDPwejmMyl 0,0128665278401876  / 0,07 = 0,184 =&gt; K _x000d_
A + B + C + D + E + F + G + H + I + J + K = 462,728 =&gt; L</t>
  </si>
  <si>
    <t>Generováno z modelu:_x000d_
2sxNmgIcz2GPVZ0HVOLSGA 116 = 116,000 =&gt; A _x000d_
3bhbvERvvDgvv5mE1RQaCh 46,99 = 46,990 =&gt; B _x000d_
A + B = 162,990 =&gt; C</t>
  </si>
  <si>
    <t>Generováno z modelu:_x000d_
3QOVlAK1H7KRXM997KoIWE 1 = 1,000 =&gt; A _x000d_
2u80dWW294nhCuid4cN$WJ 1 = 1,000 =&gt; B _x000d_
0yw3LceCL03R5pEyY$V3Em 1 = 1,000 =&gt; C _x000d_
2b3FXzSxb1ufO4NrkRLtkQ 1 = 1,000 =&gt; D _x000d_
2a_PDc6wX0wvHgWL8LxmpE 1 = 1,000 =&gt; E _x000d_
3ZiUDTcwjDKR9f2i0ORVFY 1 = 1,000 =&gt; F _x000d_
2M2uyR4sT1oxL$TyX4hVAG 1 = 1,000 =&gt; G _x000d_
A + B + C + D + E + F + G = 7,000 =&gt; H</t>
  </si>
  <si>
    <t>Generováno z modelu:_x000d_
0j4MzSt8557fy3_pEVaoE$ 1 = 1,000 =&gt; A _x000d_
3OCcJinGXDXwWkwrq$2PLJ 1 = 1,000 =&gt; B _x000d_
3a4LiR_qP9XgNqFsK3QWi6 1 = 1,000 =&gt; C _x000d_
1phSuvM1L2LRakbA0WdL5i 1 = 1,000 =&gt; D _x000d_
2XmVwIluH5ABWP6CZwxbXV 1 = 1,000 =&gt; E _x000d_
A + B + C + D + E = 5,000 =&gt; F</t>
  </si>
  <si>
    <t>Generováno z modelu:_x000d_
2QACZ9yDTCrfmc6a5nhrcD 1 = 1,000 =&gt; A _x000d_
A = 1,000 =&gt; B</t>
  </si>
  <si>
    <t>Generováno z modelu:_x000d_
0_RDlnDHb6AeyBylJQOO_Q 1 = 1,000 =&gt; A _x000d_
0IzHIeLy9E$gTHl1YEZw$s 1 = 1,000 =&gt; B _x000d_
1QcucxU7D4XP4Ci9koUPmZ 1 = 1,000 =&gt; C _x000d_
A + B + C = 3,000 =&gt; D</t>
  </si>
  <si>
    <t>Generováno z modelu:_x000d_
3MYMt9HCP20xGVHcMXXljf 71,4*0,125 = 8,925 =&gt; A _x000d_
2lBvT3jZrE2xNODNDvZrrc 71,4*0,125 = 8,925 =&gt; B _x000d_
3A1ePeuCrEBADxmr95gXwP 71,3*0,125 = 8,913 =&gt; C _x000d_
A + B + C = 26,763 =&gt; D</t>
  </si>
  <si>
    <t>Generováno z modelu:_x000d_
3Yh1$j56b6o9Q$mbn6z9JX 71,4*0,125 = 8,925 =&gt; A _x000d_
2wzde11DD2TwY1BXNWjnIL 71,4*0,125 = 8,925 =&gt; B _x000d_
0yIZt9_tPFIx6ahfWFeqx7 71,3*0,125 = 8,913 =&gt; C _x000d_
A + B + C = 26,763 =&gt; D</t>
  </si>
  <si>
    <t>SO104 - Silnice III_322 XX Zminný</t>
  </si>
  <si>
    <t>odstranění stávající konstrukce vozovky v místě napojení na stávající stav, při splnění ČSN 73 6133 může být použito pro stavbu zemního tělesa</t>
  </si>
  <si>
    <t>Odečteno z PD:_x000d_
90*7*0,35 = 220,500 =&gt; A</t>
  </si>
  <si>
    <t>Odečteno z PD:_x000d_
624*0,1 = 62,400 =&gt; A</t>
  </si>
  <si>
    <t>Odečteno z PD: 115*2*0,5 = 115,000 =&gt; A</t>
  </si>
  <si>
    <t>Odečteno z PD:_x000d_
2*90-6 = 174,000 =&gt; A</t>
  </si>
  <si>
    <t>Generováno z modelu:_x000d_
0es_a0gp53zQlfnqi9qXpD 325,842012084492 = 325,842 =&gt; A _x000d_
A = 325,842 =&gt; B</t>
  </si>
  <si>
    <t>Generováno z modelu:_x000d_
0DkYqtdzX6rfB261l_XvpB 0,651680982395851 = 0,652 =&gt; A _x000d_
3rLe5hP7v3zxrMAbwKAcL7 1,06401089695653 = 1,064 =&gt; B _x000d_
0pEXf_wqr4f8olmEIrv1vp 0,247632320950411 = 0,248 =&gt; C _x000d_
1lH8lDeB5B3B9QB2tuhFGr 5,98860369894164 = 5,989 =&gt; D _x000d_
2Np5yibJP5QPy5B2B1X24T 1,45967936918681 = 1,460 =&gt; E _x000d_
06fa_IiZD9lfyhAU8Kd0q1 1,36739497399031 = 1,367 =&gt; F _x000d_
2bjL445TH0bx7e0wbOI0vq 6,3964123757953 = 6,396 =&gt; G _x000d_
31AmXsgf5E8wKEnhJgzV2D 0,0594798251958024 = 0,059 =&gt; H _x000d_
35V76Kw1T2jQ23NknOV0bu 0,170407807606713 = 0,170 =&gt; I _x000d_
3KITiKzv50wer1btaoPMJN 0,181562047005318 = 0,182 =&gt; J _x000d_
0m8i2Gl$v208h6MiWeBpiU 0,193268528899823 = 0,193 =&gt; K _x000d_
00jfkgMx93twoMrB7$By9Y 0,265341972432495 = 0,265 =&gt; L _x000d_
2l5Jtg2nb1O9nzbOOrkFwJ 0,587452216253491 = 0,587 =&gt; M _x000d_
3iV4NZTCz79QUm8ori0R9E zero element quantity 0 = 0,000 =&gt; N _x000d_
A + B + C + D + E + F + G + H + I + J + K + L + M + N = 18,632 =&gt; O</t>
  </si>
  <si>
    <t>Generováno z modelu:_x000d_
3HE1pTP9f4b9WyPr2RSKTH 3,46269602255089 = 3,463 =&gt; A _x000d_
A = 3,463 =&gt; B</t>
  </si>
  <si>
    <t>Generováno z modelu:_x000d_
17uzWFghL4jQ66ZzKEpXl8 1356,26073304325 = 1356,261 =&gt; A _x000d_
2rf75qnLP3dwFjiWS5OyHi 60,06 = 60,060 =&gt; B _x000d_
A + B = 1416,321 =&gt; C</t>
  </si>
  <si>
    <t>Generováno z modelu:_x000d_
0Wv2qlPonCDBWofMNclYsw 7,85187717209363 = 7,852 =&gt; A _x000d_
1K0y6VB752gQueR0YaN775 1,4086749496588 = 1,409 =&gt; B _x000d_
1AmfkpXOrB4w4HUMsOqiBa 4,28038144370495 = 4,280 =&gt; C _x000d_
0Cuj_kLH1AywJvN0T2sgvo 7,85187717209363 = 7,852 =&gt; D _x000d_
3Lvw1UffPAFeB_56n8xcJX 0,305840161636639 = 0,306 =&gt; E _x000d_
3hFm_DXNT3OPOjKAaoV0Dp 2,50458988896548 = 2,505 =&gt; F _x000d_
2j$US3Edj3gvKbHOhtSszD 1,01020701968941 = 1,010 =&gt; G _x000d_
2OJZk$joP1lwwUp59BN_Tj 0,408758483029155 = 0,409 =&gt; H _x000d_
0rWhkKgQLBt8gVuWmp6fbT 2,50458988896548 = 2,505 =&gt; I _x000d_
1cwQ3TlJrDAQHFByYM2Ufn 2,12764973674583 = 2,128 =&gt; J _x000d_
04CDXWqyDDNAJZ11VHgEKh 0,677653067982061 = 0,678 =&gt; K _x000d_
04dpoD44jFs8wuHMy2SrfW 1,08694891662116 = 1,087 =&gt; L _x000d_
3r_hqC2wb15wibVKt0Ozrx 9,83914510129436 = 9,839 =&gt; M _x000d_
2HWjh1HxL5Lgmxg5dsYqtw 0,681102699601003 = 0,681 =&gt; N _x000d_
2LJ6FrFzTFpRk$hXdobJ1F 0,754374376071376 = 0,754 =&gt; O _x000d_
2IV26H6Or73PGAfB5fqyXG 4,28038144370495 = 4,280 =&gt; P _x000d_
13Cmr3cVz4Vfu2h7kRJ$Eo 1,06953098111823 = 1,070 =&gt; Q _x000d_
A + B + C + D + E + F + G + H + I + J + K + L + M + N + O + P + Q = 48,645 =&gt; R</t>
  </si>
  <si>
    <t>48,645/0,15 = 324,300 =&gt; A</t>
  </si>
  <si>
    <t>Generováno z modelu:_x000d_
1Vtk77GgfE6gmDSBufvPZm 0,179200596025563 = 0,179 =&gt; A _x000d_
04jV47FA92aPJwehf25XVp 0,179204852519406 = 0,179 =&gt; B _x000d_
A + B = 0,358 =&gt; C</t>
  </si>
  <si>
    <t>Generováno z modelu:_x000d_
0GZh1jppbELe9VilltklyY 1,08345823359178 = 1,083 =&gt; A _x000d_
A = 1,083 =&gt; B</t>
  </si>
  <si>
    <t>Generováno z modelu:_x000d_
29UBOrrG5C0fr6j9YcR$NZ 1,75163158516621*0,2 = 0,350 =&gt; A _x000d_
2ZyXZk_7jDnOkcM65gMcem 1,74883617245757*0,2 = 0,350 =&gt; B _x000d_
A + B = 0,700 =&gt; C</t>
  </si>
  <si>
    <t>Generováno z modelu:_x000d_
2iyFkvkmb9mvqxMOPCHO5X 0,232311875678556 = 0,232 =&gt; A _x000d_
2ZxqWCS$b9Xx1u9Or6ZCkW 0,505203769297083 = 0,505 =&gt; B _x000d_
2Gm6F5yej9_9w5G$C5KOvy 0,514325438143568 = 0,514 =&gt; C _x000d_
1RrgaDjaXAPvyYhVUu4Ac0 72,2389307009581 = 72,239 =&gt; D _x000d_
1nHifK4b93HwVmhqmxxYoG 1,19717995720726 = 1,197 =&gt; E _x000d_
2zc5IKSBzFtwyGCvH_i9BU 0,219857555304285 = 0,220 =&gt; F _x000d_
38PyLJCaDA1OPD6sAJs_kH 0,16921022349709 = 0,169 =&gt; G _x000d_
39OONjl3D06uDX4obdgdo7 70,6635848623861 = 70,664 =&gt; H _x000d_
3gncSdkeT1OO8ASJCd3A4L 5,50505245809925 = 5,505 =&gt; I _x000d_
0Vh9KxfATFUBFh7uPOll_2 0,149195233040212 = 0,149 =&gt; J _x000d_
1e75Reg4LA9wFGQg3QHM4d 0,158960978896401 = 0,159 =&gt; K _x000d_
3MaQirKUjFxPU5uPbedUKO 0,926476273983133 = 0,926 =&gt; L _x000d_
0msWVdvC97Uxuk_NFIVb0J 1,27524593482321 = 1,275 =&gt; M _x000d_
2blg2RFQn86gWvsj0Qw3q7 4,15892092600337 = 4,159 =&gt; N _x000d_
A + B + C + D + E + F + G + H + I + J + K + L + M + N = 157,913 =&gt; O</t>
  </si>
  <si>
    <t>Generováno z modelu:_x000d_
3Foe1_wdHFRedViKkAsRPI 1,07996753704401 = 1,080 =&gt; A _x000d_
2EmSqoMULFOhHdCC1xDv1$ 23,9457114888464 = 23,946 =&gt; B _x000d_
3zQQAFnxz3UQAK8yfkhf3_ 98,1589353904007 = 98,159 =&gt; C _x000d_
1X_EKdgI92SglrpuLIfou1 97,0905298143778 = 97,091 =&gt; D _x000d_
2SD6mjUCv6avBBiiD5HbbW 2,2627899306795 = 2,263 =&gt; E _x000d_
1vKrkg69DACQEmOpqfbgOr 2,45382912418805 = 2,454 =&gt; F _x000d_
1uv96jLgX3wPril5Waf5GR 0,699353513828622 = 0,699 =&gt; G _x000d_
2X3q10J4nDFR9Btwu8OqMN 0,656388826979887 = 0,656 =&gt; H _x000d_
21sGmx05P4E8g3bO9sNSI7 13,8145048407929 = 13,815 =&gt; I _x000d_
3$KYvJx_b9fgb5k6vF1YNB 5,26702852217268 = 5,267 =&gt; J _x000d_
1ujw4YSXLBfO6umlNAjH8f 3,06686872246073 = 3,067 =&gt; K _x000d_
2X$DnHlinFtR7w6HMCwAYK 1,37125720420681 = 1,371 =&gt; L _x000d_
3kXBo1vor7x9RDuugbkWsT 4,09382085049758 = 4,094 =&gt; M _x000d_
2t7HxNAzL8pBZAYtMqmtxg 5,61998622147942 = 5,620 =&gt; N _x000d_
19ntmiNrrATw0JVqGgSord 1,02206294707404 = 1,022 =&gt; O _x000d_
0poQUpgHb0BwMKhjOmuimc 0,744445367664038 = 0,744 =&gt; P _x000d_
0XEBt17Pz7GfTMRqMmrFMt 0,962269965757392 = 0,962 =&gt; Q _x000d_
2TpM4HYxj9$Rs4sDCAc0wH 1,05850037334416 = 1,059 =&gt; R _x000d_
A + B + C + D + E + F + G + H + I + J + K + L + M + N + O + P + Q + R = 263,369 =&gt; S</t>
  </si>
  <si>
    <t>Generováno z modelu:_x000d_
1ZAQUxulDAe9rwkqqXdFqk 3,00315322626014 = 3,003 =&gt; A _x000d_
32OiCA3Vr3cQY5mH1wuJGJ 0,0525545393393169 = 0,053 =&gt; B _x000d_
297SEOIlnCAfQ_03yhNG73 0,051992667078507 = 0,052 =&gt; C _x000d_
1tVqrhHKfB7uWcY2BI57Pe 1,65220696595855 = 1,652 =&gt; D _x000d_
A + B + C + D = 4,760 =&gt; E</t>
  </si>
  <si>
    <t>Generováno z modelu:_x000d_
0$sH1F4IT0Bx$53$bPwVtD 0,493450277958801 = 0,493 =&gt; A _x000d_
0pBpW9ZUP9$8Rcbuj8uWHj 0,498550442792942 = 0,499 =&gt; B _x000d_
2ivu1pGFj8TgqoHq3lR_zC 3,00556488430274 = 3,006 =&gt; C _x000d_
2iJAgAMNTDiffZ8vOHuY4u 0,583227618823484 = 0,583 =&gt; D _x000d_
3ILYEu0T1AceD_Xa9sjWqA 0,424808570128781 = 0,425 =&gt; E _x000d_
3J35bs1jj1NBMj9itFwryC 0,399077459683729 = 0,399 =&gt; F _x000d_
19LUh9lk9B7h4p7gve$ssi 0,374560190897523 = 0,375 =&gt; G _x000d_
0KuJFEM$1A88HBkPw8lBRQ 13,7393065566983 = 13,739 =&gt; H _x000d_
3MBtQUycD21Rk_AB4AgnxN 1,29123317399642 = 1,291 =&gt; I _x000d_
09IOSuvtvF5ge5ZbMLweNu 1,37063873074222 = 1,371 =&gt; J _x000d_
2cHnDudjH6Qwle2VX_xKCE 0,55226425229962 = 0,552 =&gt; K _x000d_
3KvIvgsf5FffhilP_fIshL 3,20560761291243 = 3,206 =&gt; L _x000d_
0yGKi0Dp5Esh5jSlcI04ZA 2,33358818009089 = 2,334 =&gt; M _x000d_
1bryfQHev2Rvgsp$JB_8dB 10,627904949973 = 10,628 =&gt; N _x000d_
A + B + C + D + E + F + G + H + I + J + K + L + M + N = 38,901 =&gt; O</t>
  </si>
  <si>
    <t>Generováno z modelu:_x000d_
06o8ZM_tr5yQ0YK8mDUIUT 986,153231786371 = 986,153 =&gt; A _x000d_
A = 986,153 =&gt; B</t>
  </si>
  <si>
    <t>Generováno z modelu:_x000d_
1PknaEDKrFnRsYwztWxO4C 959,50478433799 = 959,505 =&gt; A _x000d_
A = 959,505 =&gt; B</t>
  </si>
  <si>
    <t>Generováno z modelu:_x000d_
0_2LXJbPb0dBidg5lntqgz 19,2637148276227/ 0,04 = 481,593 =&gt; A _x000d_
0HDANs8mjE08qidYYwYM3m 18,8436226245751/ 0,04 = 471,091 =&gt; B _x000d_
25qKC1pCn7cB9K7kFPmC0E 0,0106755204547342/ 0,04 = 0,267 =&gt; C _x000d_
2lAvBNSwP8yvT1R9ze3X4Q 0,0460894632949173/ 0,04 = 1,152 =&gt; D _x000d_
0lRgeJy49CQfn2p1B19IJ1 0,00194476227122268/ 0,04 = 0,049 =&gt; E _x000d_
2VTtX$0Wv5F9mY9jQJP8pd 0,00124896439077097/ 0,04 = 0,031 =&gt; F _x000d_
1wkLsOOer9jQ8v2SzCCfXJ 0,00141651673023811/ 0,04 = 0,035 =&gt; G _x000d_
05KCcucSr4_AUPjSaG50A0 0,0018407704926239/ 0,04 = 0,046 =&gt; H _x000d_
31OBXzJb181wvoeLLyyfHH 0,00422923377025903/ 0,04 = 0,106 =&gt; I _x000d_
2Faprs3VvCiRvPQk$jnMtE 0,00430559438407696/ 0,04 = 0,108 =&gt; J _x000d_
0R0gdD61nArObgTLqAKT$W 0,00133071679381465/ 0,04 = 0,033 =&gt; K _x000d_
1aVUfm3xPFQuk9eKVlncwL 0,00775585018015502/ 0,04 = 0,194 =&gt; L _x000d_
1yRdjGsYDBH9VHNlx_IYPp 0,0100220034193427/ 0,04 = 0,251 =&gt; M _x000d_
0Ws_aSj1P6nA9svkkfWux1 0,0349427438081672/ 0,04 = 0,874 =&gt; N _x000d_
A + B + C + D + E + F + G + H + I + J + K + L + M + N = 955,830 =&gt; O</t>
  </si>
  <si>
    <t xml:space="preserve">Generováno z modelu:_x000d_
2YdqL8HIz48ALf6SYd61EG 3,60378387151148  / 0,06 = 60,063 =&gt; A _x000d_
0zGhrjWp14mOigP81Iy74J 0,0102755780429131  / 0,06 = 0,171 =&gt; B _x000d_
1BaoPUGl93FOdR9hgOBFCQ 0,0101649808366354  / 0,06 = 0,169 =&gt; C _x000d_
A + B + C = 60,403 =&gt; D</t>
  </si>
  <si>
    <t xml:space="preserve">Generováno z modelu:_x000d_
3lNqpNxYLCJQVxRPlz1fkq 0,117913159050291  / 0,07 = 1,684 =&gt; A _x000d_
13LW94ohnA1vSJFkoyKaS8 0,162301270916095  / 0,07 = 2,319 =&gt; B _x000d_
3DRII$hyL5$Rtw4XRgfh99 0,53852139438389  / 0,07 = 7,693 =&gt; C _x000d_
3edqZSeazBARMDwgIDyF1Q 0,0295664637242207  / 0,07 = 0,422 =&gt; D _x000d_
1n53mfeSf2Oe0GFJatB18Y 0,698981867858907  / 0,07 = 9,985 =&gt; E _x000d_
3dvDdgJTv65u2m_pOd46Yl 0,0189881616367053  / 0,07 = 0,271 =&gt; F _x000d_
2SUiVVDUz8_x6ioqw6uYqp 0,0202310536315877  / 0,07 = 0,289 =&gt; G _x000d_
01LdsC0ZT3JgXoKzqkkksW 0,0215354807849569  / 0,07 = 0,308 =&gt; H _x000d_
1Iae6kMd93LQBHgn$g9iHh 0,0279961016591417  / 0,07 = 0,400 =&gt; I _x000d_
3$Qhzf3mD2mulwKStwgayj 0,152365769820126  / 0,07 = 2,177 =&gt; J _x000d_
0weIuQU0vBIeFgDzrudKJd 0,0642975692683826  / 0,07 = 0,919 =&gt; K _x000d_
1ljfMHsBbCBPmSzNzCzey0 33,7115009749019  / 0,07 = 481,593 =&gt; L _x000d_
2TheVgddb2uxqJ3TURv7Qa 32,9763395985294  / 0,07 = 471,091 =&gt; M _x000d_
2ci4IhQRHCgxDLWXGeYDyn 0,0654584892182003  / 0,07 = 0,935 =&gt; N _x000d_
A + B + C + D + E + F + G + H + I + J + K + L + M + N = 980,086 =&gt; O</t>
  </si>
  <si>
    <t>Generováno z modelu:_x000d_
3_YuLwT5j4j9cshDbJxm5A 1,1178875916234 = 1,118 =&gt; A _x000d_
A = 1,118 =&gt; B</t>
  </si>
  <si>
    <t>Generováno z modelu:_x000d_
0662IIkQf2wP3lS7M0H2VB 1 = 1,000 =&gt; A _x000d_
34sRSEOrjBM8nE4ciTdXwh 1 = 1,000 =&gt; B _x000d_
1_CHXJRKf0vvrb_iD1GNpU 1 = 1,000 =&gt; C _x000d_
3xM77UFbX9kRGxA5PUb_Cm 1 = 1,000 =&gt; D _x000d_
0eiGAhNdr1xhfLJw1tmpNP 1 = 1,000 =&gt; E _x000d_
1KTtNw7ET7k9AEftGFwXHP 1 = 1,000 =&gt; F _x000d_
00Ga8C7Mj6m8g6pNTnBv8r 1 = 1,000 =&gt; G _x000d_
1$zVE4h5TF7AJepS7rEhv$ 1 = 1,000 =&gt; H _x000d_
0KFm2mtvv2R9aIKhXYymos 1 = 1,000 =&gt; I _x000d_
2e3UIpzKjFEwdtQawUJ7gs 1 = 1,000 =&gt; J _x000d_
2oRvDjdF18Ju$O3kUt_uas 1 = 1,000 =&gt; K _x000d_
2gRQyz3Pj2$ebDCOSyPNPF 1 = 1,000 =&gt; L _x000d_
A + B + C + D + E + F + G + H + I + J + K + L = 12,000 =&gt; M</t>
  </si>
  <si>
    <t>Generováno z modelu:_x000d_
3icF73TUv4GBKCeuEcSZIx 1 = 1,000 =&gt; A _x000d_
337xyPWjL51RFTgYfYwm7j 1 = 1,000 =&gt; B _x000d_
1QI_ggv_9BKxUE9WW7DBK0 1 = 1,000 =&gt; C _x000d_
3uRoMuYSz3xxtcMtm$d3G3 1 = 1,000 =&gt; D _x000d_
3f6y9OPKP9R9GxxbUjIVI0 1 = 1,000 =&gt; E _x000d_
13oAifFfXEnOuqKYhcip8M 1 = 1,000 =&gt; F _x000d_
A + B + C + D + E + F = 6,000 =&gt; G</t>
  </si>
  <si>
    <t>Generováno z modelu:_x000d_
1HRDwUOtfE8g1URlJkpfEB 1 = 1,000 =&gt; A _x000d_
1P_FgODJ9EMw9ybIZWCa2Z 1 = 1,000 =&gt; B _x000d_
34uZi_xi57APFpe2KmxSKU 1 = 1,000 =&gt; C _x000d_
2S38shUiz6DugjVlPBddZ5 1 = 1,000 =&gt; D _x000d_
A + B + C + D = 4,000 =&gt; E</t>
  </si>
  <si>
    <t>Generováno z modelu:_x000d_
0BNL7rKS17TPmTGbG9$A0z 153,1*0,125 = 19,138 =&gt; A _x000d_
2NQc9_6n5F49yxbltJ4DF0 159,3*0,125 = 19,913 =&gt; B _x000d_
A + B = 39,051 =&gt; C</t>
  </si>
  <si>
    <t>Generováno z modelu:_x000d_
2GRuq0YLT6C8JzloQSjoGe 153,1*0,125 = 19,138 =&gt; A _x000d_
13bXcp4K92ChQ7$gONx0CI 159,3*0,125 = 19,913 =&gt; B _x000d_
A + B = 39,051 =&gt; C</t>
  </si>
  <si>
    <t>9183B3</t>
  </si>
  <si>
    <t>PROPUSTY Z TRUB DN 400MM PLASTOVÝCH</t>
  </si>
  <si>
    <t>Generováno z modelu:_x000d_
0N1BNHLC90rvoyMFgSthpP 6 = 6,000 =&gt; A _x000d_
A = 6,000 =&gt; B</t>
  </si>
  <si>
    <t>SO105 - Propustky hlavní trasa</t>
  </si>
  <si>
    <t>SO105.1 - Propustek km 0,922</t>
  </si>
  <si>
    <t>12273</t>
  </si>
  <si>
    <t>ODKOPÁVKY A PROKOPÁVKY OBECNÉ TŘ. I</t>
  </si>
  <si>
    <t>Generováno z modelu:_x000d_
0mwQ28syL3tgAPdCVq034f 57,8923636165466 = 57,892 =&gt; A _x000d_
A = 57,892 =&gt; B</t>
  </si>
  <si>
    <t>272314</t>
  </si>
  <si>
    <t>ZÁKLADY Z PROSTÉHO BETONU DO C25/30</t>
  </si>
  <si>
    <t>Generováno z modelu:_x000d_
2QrlWWGS55rAejsV1OAUsS 5,40000000088488 = 5,400 =&gt; A _x000d_
3r_2sCtib3cQVCp$MWJT7r 5,40000000088488 = 5,400 =&gt; B _x000d_
A + B = 10,800 =&gt; C</t>
  </si>
  <si>
    <t>451312</t>
  </si>
  <si>
    <t>PODKLADNÍ A VÝPLŇOVÉ VRSTVY Z PROSTÉHO BETONU C12/15</t>
  </si>
  <si>
    <t>Generováno z modelu:_x000d_
1HFdCLke55NheAz6$MPoRQ 1,10499999985229 = 1,105 =&gt; A _x000d_
28z_DLWDT2TuQNSDTvaDg2 1,10499999985229 = 1,105 =&gt; B _x000d_
A + B = 2,210 =&gt; C</t>
  </si>
  <si>
    <t>Generováno z modelu:_x000d_
26IY8PEcjACApOl$0uF0ld 1,34000000002784 = 1,340 =&gt; A _x000d_
A = 1,340 =&gt; B</t>
  </si>
  <si>
    <t>Generováno z modelu:_x000d_
2GvbpQ9lD3Y8wdnd_xnjZq 1,34000000002784 = 1,340 =&gt; A _x000d_
0EApw6h2T7Kf_g8e4UBeaP 6,7330739756162 = 6,733 =&gt; B _x000d_
1ZlRwMtVDBSxcqGu7O5q1P 46,8985696545315 = 46,899 =&gt; C _x000d_
0QqyTdKLn0UgfWKTFWCpDJ 6,16398504239208 = 6,164 =&gt; D _x000d_
A + B + C + D = 61,136 =&gt; E</t>
  </si>
  <si>
    <t>Generováno z modelu:_x000d_
1toMBDwIv9NR9lZwMkfg8p 14,100435890881*0,2 = 2,820 =&gt; A</t>
  </si>
  <si>
    <t>467314</t>
  </si>
  <si>
    <t>STUPNĚ A PRAHY VODNÍCH KORYT Z PROSTÉHO BETONU C25/30</t>
  </si>
  <si>
    <t>Generováno z modelu:_x000d_
2hpNoOAfn8ChB5HaH3QOfz 0,599999999692165 = 0,600 =&gt; A _x000d_
2Hia3bs7P8A8XH9eH7vkXI 0,599999999895301 = 0,600 =&gt; B _x000d_
A + B = 1,200 =&gt; C</t>
  </si>
  <si>
    <t>918115</t>
  </si>
  <si>
    <t>ČELA PROPUSTU Z BETONU DO C 30/37</t>
  </si>
  <si>
    <t>Generováno z modelu:_x000d_
0OLgdPFvX9kh0sQucGLUn1 6,15042658158758 = 6,150 =&gt; A _x000d_
2nl5do8kz5EvtvCoBycQDN 1,41219115225673 = 1,412 =&gt; B _x000d_
0g9k6ufEXCYuPhgqeUUCC8 5,70042658136746 = 5,700 =&gt; C _x000d_
3IoOiu3pT9rBbCQdrHItU1 1,41219115225673 = 1,412 =&gt; D _x000d_
A + B + C + D = 14,674 =&gt; E</t>
  </si>
  <si>
    <t>9183E3</t>
  </si>
  <si>
    <t>PROPUSTY Z TRUB DN 800MM PLASTOVÝCH</t>
  </si>
  <si>
    <t>Generováno z modelu:_x000d_
2_h6Stfr99wADIEG9rvdup 25 = 25,000 =&gt; A _x000d_
A = 25,000 =&gt; B</t>
  </si>
  <si>
    <t>SO105.2 - Propustek km 1,237</t>
  </si>
  <si>
    <t>Generováno z modelu:_x000d_
3ze6fDq59A9An5nVcFqYAg 1,34069324371801 = 1,341 =&gt; A _x000d_
2UGWXK0i5Fru1BlCGs3ldY 1,01652730043761 = 1,017 =&gt; B _x000d_
00sbsxooH2Q8_cCSFoVslJ 1,74491056515343 = 1,745 =&gt; C _x000d_
1uEBxooeL1kALqLvF5VRed 1,56223303957716 = 1,562 =&gt; D _x000d_
3_tRui12b5pPXIviIZV3r4 1,74780278442105 = 1,748 =&gt; E _x000d_
A + B + C + D + E = 7,413 =&gt; F</t>
  </si>
  <si>
    <t>Generováno z modelu:_x000d_
3dcCER6010095uyWfpooaw 5,74949316000239 = 5,749 =&gt; A _x000d_
3DgIyfgVT2yv9SFrzsAUWL 1,34069324371801 = 1,341 =&gt; B _x000d_
0Y7RypW7n3DhECco$z7F0v 1,01652730004539 = 1,017 =&gt; C _x000d_
0dBnJfpjXATRUpv$kVsMj2 1,74491056181523 = 1,745 =&gt; D _x000d_
2NUXqioXj4WAsmKtI32Ql4 31,0340350805547 = 31,034 =&gt; E _x000d_
3MKJk$LkPDtwCljnkjOPxN 3,87967721468709 = 3,880 =&gt; F _x000d_
A + B + C + D + E + F = 44,766 =&gt; G</t>
  </si>
  <si>
    <t xml:space="preserve">Generováno z modelu:_x000d_
3gKV3M9mDDfwWLDMRD1YLv  13,6367746031716*0,2 = 2,727 =&gt; A _x000d_
2PgILcuvzCGhaOYIHIRt6C 10,054637726489*0,2 = 2,011 =&gt; B _x000d_
2aBfxPx8D3b9Jf3QRiDW$G 17,7209802777*0,2 = 3,544 =&gt; C _x000d_
A+B+C = 8,282 =&gt; D</t>
  </si>
  <si>
    <t>Generováno z modelu:_x000d_
0wodMm8Sf6xA9y347y$uzY 0,60000000029042 = 0,600 =&gt; A _x000d_
A = 0,600 =&gt; B</t>
  </si>
  <si>
    <t>Generováno z modelu:_x000d_
2Yeh1SmBD4Yx4JtmQAcq2Y 20,05 = 20,050 =&gt; A _x000d_
A = 20,050 =&gt; B</t>
  </si>
  <si>
    <t>SO105.3 - Propustek km 2,157</t>
  </si>
  <si>
    <t>129958</t>
  </si>
  <si>
    <t>ČIŠTĚNÍ POTRUBÍ DN DO 600MM</t>
  </si>
  <si>
    <t>30 = 30,000 =&gt; A</t>
  </si>
  <si>
    <t>13173</t>
  </si>
  <si>
    <t>HLOUBENÍ JAM ZAPAŽ I NEPAŽ TŘ. I</t>
  </si>
  <si>
    <t>Generováno z modelu:_x000d_
0mwQ28syL3tgAPdCVq034f 30,9719 = 30,972 =&gt; A _x000d_
A = 30,972 =&gt; B</t>
  </si>
  <si>
    <t>Generováno z modelu:_x000d_
0uouBIosX20BWZES30dMgt 4,52871988618541 = 4,529 =&gt; A _x000d_
3H1G1yuIv3bROmaWhUwKZ1 12,0989808347188 = 12,099 =&gt; B _x000d_
A + B = 16,628 =&gt; C</t>
  </si>
  <si>
    <t>Generováno z modelu:_x000d_
0v9k1J3$r4eeipOHXrF_NB 4,53189999699542 = 4,532 =&gt; A _x000d_
1pzRcYrkv4gRkqYZ6x2vjr 4,98958692897396 = 4,990 =&gt; B _x000d_
0ebu1EZC9Et88YSZ85jqn$ 30,3157705837814 = 30,316 =&gt; C _x000d_
A + B + C = 39,838 =&gt; D</t>
  </si>
  <si>
    <t>Generováno z modelu:_x000d_
1toMBDwIv9NR9lZwMkfg8p 45,354660806524*0,2 = 9,071 =&gt; A</t>
  </si>
  <si>
    <t>Generováno z modelu:_x000d_
3cfwiH4if4hgD4FJ5WZRfo 17,4 = 17,400 =&gt; A _x000d_
A = 17,400 =&gt; B</t>
  </si>
  <si>
    <t>SO105.4 - Propustek km 3,082</t>
  </si>
  <si>
    <t>Generováno z modelu:_x000d_
0EBQJYX75BN9unQsiockBw 2,71465223354245 = 2,715 =&gt; A _x000d_
1zCJitb1j5qfu1lwbwWPUO 1,53329933972077 = 1,533 =&gt; B _x000d_
0ebanV6Lb4jgB99$OEDClw 1,72411392848746 = 1,724 =&gt; C _x000d_
A + B + C = 5,972 =&gt; D</t>
  </si>
  <si>
    <t>Generováno z modelu:_x000d_
1BSV3OU$r3MRD0dfE$FrXr 2,71465536483153 = 2,715 =&gt; A _x000d_
1zTeJT1mb4IOdaEF1ymEpM 5,81645556321736 = 5,816 =&gt; B _x000d_
0RsNCXh4r0jxyRoeM74cS3 32,2432435690206 = 32,243 =&gt; C _x000d_
2vYvuImKj5XwwB9iD8OUu8 3,95837249386064 = 3,958 =&gt; D _x000d_
A + B + C + D = 44,732 =&gt; E</t>
  </si>
  <si>
    <t>Generováno z modelu:_x000d_
3CFZ31Om5AgxAg10licUcA 30,4380725504978*0,2 = 6,088 =&gt; A</t>
  </si>
  <si>
    <t>Generováno z modelu:_x000d_
0cEu4t0hf27wM9V6lHbAgF 0,724521308314372 = 0,725 =&gt; A _x000d_
A = 0,725 =&gt; B</t>
  </si>
  <si>
    <t>Generováno z modelu:_x000d_
2KxTJLcfPDb8YGMffQbUVf 20,3 = 20,300 =&gt; A _x000d_
A = 20,300 =&gt; B</t>
  </si>
  <si>
    <t>SO105.5 - Propustek km 3,786</t>
  </si>
  <si>
    <t>svislé konstrukce (a kompletní)</t>
  </si>
  <si>
    <t>Generováno z modelu:_x000d_
0ehKvC8iT8iBPV$4Z5Hc1a 390,668219278952 = 390,668 =&gt; A _x000d_
A = 390,668 =&gt; B</t>
  </si>
  <si>
    <t>Generováno z modelu:_x000d_
3_Lg2TSHD9Bv1pIHHGgb_v 12,7551947601566 = 12,755 =&gt; A _x000d_
1_UgXFC3P9yu$SD_9H1Clx 6,00000000033338 = 6,000 =&gt; B _x000d_
0OF1$BBcDFivcFXebq7vnN 6,00000000033338 = 6,000 =&gt; C _x000d_
19of06a8z4Hxl7lTWxSlZK 8,12000000519877 = 8,120 =&gt; D _x000d_
39t6Nff$n1bQ4bbwM367ih 8,11999999939048 = 8,120 =&gt; E _x000d_
1e9siyIqj8nPzgpNMnwiF6 11,4801947598691 = 11,480 =&gt; F _x000d_
A + B + C + D + E + F = 52,475 =&gt; G</t>
  </si>
  <si>
    <t>3 - svislé konstrukce (a kompletní)</t>
  </si>
  <si>
    <t>317325</t>
  </si>
  <si>
    <t>ŘÍMSY ZE ŽELEZOBETONU DO C30/37 (B37)</t>
  </si>
  <si>
    <t>Generováno z modelu:_x000d_
3P5VA_KIb6TgcVLXnHWu$7 1,25941967814614 = 1,259 =&gt; A _x000d_
29ABNwjCTE1usz_35O63Ax 2,47486964805988 = 2,475 =&gt; B _x000d_
3mNWyhiKr2FhxyexdHjPjF 0,899585483270337 = 0,900 =&gt; C _x000d_
0wQk8G_uP4df7nQld8Idzh 0,899585483258876 = 0,900 =&gt; D _x000d_
1XazXEVjH9dRMzN0$ALZNx 2,75097554385087 = 2,751 =&gt; E _x000d_
1BY_Ft5850sxNXppVXToAm 1,25941967788239 = 1,259 =&gt; F _x000d_
A + B + C + D + E + F = 9,544 =&gt; G</t>
  </si>
  <si>
    <t>Generováno z modelu:_x000d_
3ShsVtL85B3RdHvMpjZDfa 1,90081486427172 = 1,901 =&gt; A _x000d_
0LFehz29zC5PwIxXs_s242 2,10081486439179 = 2,101 =&gt; B _x000d_
30ZLJMJWr2BAG0S0$L4CDC 1,38750000163921 = 1,388 =&gt; C _x000d_
3w7785$mTCxQzKf5PAxtuO 1,10000000014401 = 1,100 =&gt; D _x000d_
2QNs60MP53bB3sZCEvHhRP 1,10000000011847 = 1,100 =&gt; E _x000d_
3MKepeyZfDIfH4TRPwbhqg 1,38750000010249 = 1,388 =&gt; F _x000d_
A + B + C + D + E + F = 8,978 =&gt; G</t>
  </si>
  <si>
    <t>Generováno z modelu:_x000d_
1_UG9M2Un5YhQKVGKR3xZf 13,8657052961822 = 13,866 =&gt; A _x000d_
A = 13,866 =&gt; B</t>
  </si>
  <si>
    <t>Generováno z modelu:_x000d_
2VDCJFaFj6He5A7fPldzKt 1,28261829737254 = 1,283 =&gt; A _x000d_
01E4msdzf4AP_OdoXErE5p 1,35012452264342 = 1,350 =&gt; B _x000d_
2hKUfYejr4qBRcPLjys8$j 9,23207065269096 = 9,232 =&gt; C _x000d_
0FQVsBBCT5eeEQp6g8jmHB 13,8657052961822 = 13,866 =&gt; D _x000d_
0sG37Yoz93SwduHvNLJQoB 1,46251071366394 = 1,463 =&gt; E _x000d_
2leXWKRtzDUweLlYiOOCQz 9,91149163522892 = 9,911 =&gt; F _x000d_
1g8E1JbxjDWgjuTdLFkD24 10,5269060001443 = 10,527 =&gt; G _x000d_
3o578Rwhn11xsYFVfs$JS1 71,3407618630682 = 71,341 =&gt; H _x000d_
1mqqzzfPn4lAa6kz5A$QVB 1,53948496131686 = 1,539 =&gt; I _x000d_
1nUrZ$62DB4vM0eEIUL_fI 10,4331490807597 = 10,433 =&gt; J _x000d_
A + B + C + D + E + F + G + H + I + J = 130,945 =&gt; K</t>
  </si>
  <si>
    <t>Generováno z modelu:_x000d_
36qACRR39CHOEwj9hRPnbx 162,64584677861*0,2 = 32,529 =&gt; A</t>
  </si>
  <si>
    <t>Generováno z modelu:_x000d_
3UqWidwzD9Ww1w4GFwyog5 0,842069113575781 = 0,842 =&gt; A _x000d_
3v5iCDoAj9d8I6nEEiritF 0,840000264573828 = 0,840 =&gt; B _x000d_
A + B = 1,682 =&gt; C</t>
  </si>
  <si>
    <t>Generováno z modelu:_x000d_
3fBhziISPCzep2ItHQubEb 19,4999999996453 = 19,500 =&gt; A _x000d_
A = 19,500 =&gt; B</t>
  </si>
  <si>
    <t>9111A1</t>
  </si>
  <si>
    <t>ZÁBRADLÍ SILNIČNÍ S VODOR MADLY - DODÁVKA A MONTÁŽ</t>
  </si>
  <si>
    <t>Generováno z modelu:_x000d_
2uVlxM7SHFj8nbnsVsLfPJ 6,5 = 6,500 =&gt; A _x000d_
3duXLlPyD1puXc5sH4_nRp 6,5 = 6,500 =&gt; B _x000d_
2CgrPIt_rBCOEqgsNr8PX8 4,5 = 4,500 =&gt; C _x000d_
1hG23jvfnExekcKiJa53T1 4,5 = 4,500 =&gt; D _x000d_
A + B + C + D = 22,000 =&gt; E</t>
  </si>
  <si>
    <t>Generováno z modelu:_x000d_
3xTWMgvOD9PAT0fX1hna6Y 9,94467483576055 = 9,945 =&gt; A _x000d_
2ZKKnfC$14TOx7Bq$hJiFq 22,6130899958574 = 22,613 =&gt; B _x000d_
2ZufvyXXX9QvETP84N4tZ3 9,64463871293983 = 9,645 =&gt; C _x000d_
3Uvu2_2_n6_g2fcSOzIE6J 9,54463870976631 = 9,545 =&gt; D _x000d_
31S_QncKb0ZfWFp$A8ISUp 9,75567483864883 = 9,756 =&gt; E _x000d_
3FFe_5LX14l9hNtW4BcIjS 18,9124788461445 = 18,912 =&gt; F _x000d_
A + B + C + D + E + F = 80,416 =&gt; G</t>
  </si>
  <si>
    <t>9183F3</t>
  </si>
  <si>
    <t>PROPUSTY Z TRUB DN 1000MM PLASTOVÝCH</t>
  </si>
  <si>
    <t>Generováno z modelu:_x000d_
1OB2tR1bzEHeALntWCn7BN 5,80000000000018 = 5,800 =&gt; A _x000d_
2GV6jJHpj9nRv$$8KUvbS8 30,5 = 30,500 =&gt; B _x000d_
0HZKVAMl5Evw7TDhPezThQ 5,8 = 5,800 =&gt; C _x000d_
A + B + C = 42,100 =&gt; D</t>
  </si>
  <si>
    <t>SO105.6 - Propustek km 4,110</t>
  </si>
  <si>
    <t>Generováno z modelu:_x000d_
2NbYq51NnEMhMoV$vvsWji 115,165930551381 = 115,166 =&gt; A _x000d_
2xmoXIoErErBgn07wym68P 77,1245383657961 = 77,125 =&gt; B _x000d_
A + B = 192,291 =&gt; C</t>
  </si>
  <si>
    <t>212635</t>
  </si>
  <si>
    <t>TRATIVODY KOMPL Z TRUB Z PLAST HM DN DO 150MM, RÝHA TŘ I</t>
  </si>
  <si>
    <t>Generováno z modelu:_x000d_
31f1w3yMD0gwOHOZdfUm6E 10,6199999999999 = 10,620 =&gt; A _x000d_
28Px83J8567eIjWYwDKtoz 10,6499999999996 = 10,650 =&gt; B _x000d_
A + B = 21,270 =&gt; C</t>
  </si>
  <si>
    <t>21461D</t>
  </si>
  <si>
    <t>SEPARAČNÍ GEOTEXTILIE DO 400G/M2</t>
  </si>
  <si>
    <t>ochrana HI</t>
  </si>
  <si>
    <t>odečteno z PD: _x000d_
172,2+2*52,1 = 276,400 =&gt; A</t>
  </si>
  <si>
    <t>Generováno z modelu:_x000d_
2r3NbqdHj0nOd57Q0T_mId 9,28000000113688 = 9,280 =&gt; A _x000d_
2tz4L8GA153BQNIAvOV4O$ 9,28000000113688 = 9,280 =&gt; B _x000d_
A + B = 18,560 =&gt; C</t>
  </si>
  <si>
    <t>Generováno z modelu:_x000d_
3Arw0wNX17LA3wj3Q7xNYa 1,70847996119075 = 1,708 =&gt; A _x000d_
3kq_bsJv12kwWabekffRVg 1,70847996119075 = 1,708 =&gt; B _x000d_
A + B = 3,416 =&gt; C</t>
  </si>
  <si>
    <t>451311</t>
  </si>
  <si>
    <t>PODKL A VÝPLŇ VRSTVY Z PROST BET DO C8/10</t>
  </si>
  <si>
    <t>Generováno z modelu:_x000d_
3MozCYyqXBCx1UaipuAi9s 10,6655661431025 = 10,666 =&gt; A _x000d_
A = 10,666 =&gt; B</t>
  </si>
  <si>
    <t>Generováno z modelu:_x000d_
3wiSniE4f2SgbI9ofOZHai 1,65750000025044 = 1,658 =&gt; A _x000d_
2ODvmwtszAmwUrMd24WFkA 1,65750000025044 = 1,658 =&gt; B _x000d_
A + B = 3,316 =&gt; C</t>
  </si>
  <si>
    <t>Generováno z modelu:_x000d_
1cn75iF3LFCvpoIh$cpcj_ 12,7984529162241 = 12,798 =&gt; A _x000d_
A = 12,798 =&gt; B</t>
  </si>
  <si>
    <t>451325</t>
  </si>
  <si>
    <t>PODKL A VÝPLŇ VRSTVY ZE ŽELEZOBET DO C30/37</t>
  </si>
  <si>
    <t>Generováno z modelu:_x000d_
3vOsZLoC98UvSTg6LnNTaZ 9,95452840279472 = 9,955 =&gt; A _x000d_
A = 9,955 =&gt; B</t>
  </si>
  <si>
    <t>Generováno z modelu:_x000d_
2anbgGlAXCMfUt1dj53P6m 5,64679449876345 = 5,647 =&gt; A _x000d_
1HFUUG32b4wuX5VP_gbJa5 2,5917877706164 = 2,592 =&gt; B _x000d_
1G1lOVPgrCBerFWSZv8hxb 74,5305749955861 = 74,531 =&gt; C _x000d_
A + B + C = 82,770 =&gt; D</t>
  </si>
  <si>
    <t>Generováno z modelu:_x000d_
099TifgDP6Ix061JpS$53U 5,64679449876345 = 5,647 =&gt; A _x000d_
1z3QIcxc1DHgVagbHtAz0h zero element quantity 0 = 0,000 =&gt; B _x000d_
2wl0YKzCvCZvFZQul51g16 2,5917877706164 = 2,592 =&gt; C _x000d_
0KJ7$rTHL1tQonmL7q2aV1 zero element quantity 0 = 0,000 =&gt; D _x000d_
A + B + C + D = 8,239 =&gt; E</t>
  </si>
  <si>
    <t>Generováno z modelu:_x000d_
1Byw8FXHD85feYF1CZWfne 3,6478034345593 = 3,648 =&gt; A _x000d_
1dB3I_eAHFKwrflbH4jyQR 5,71922034096849 = 5,719 =&gt; B _x000d_
A + B = 9,367 =&gt; C</t>
  </si>
  <si>
    <t>711112</t>
  </si>
  <si>
    <t>IZOLACE BĚŽNÝCH KONSTRUKCÍ PROTI ZEMNÍ VLHKOSTI ASFALTOVÝMI PÁSY</t>
  </si>
  <si>
    <t>nátěr + 1xNAIP</t>
  </si>
  <si>
    <t>odečteno z PD:_x000d_
172,2+2*52,1 = 276,400 =&gt; A</t>
  </si>
  <si>
    <t>Generováno z modelu:_x000d_
37UMfdRjT3AhEEcVzD4LoY 7,5 = 7,500 =&gt; A _x000d_
06696Lz5zCC9RDJ_wBZAqs 7,5 = 7,500 =&gt; B _x000d_
A + B = 15,000 =&gt; C</t>
  </si>
  <si>
    <t>91811R</t>
  </si>
  <si>
    <t>ČELA PROPUSTU ZE ŽELEZOBETONU DO C 30/37 VČ VÝZTUŽE</t>
  </si>
  <si>
    <t>zahrnuje stupeň vyztužení 2%</t>
  </si>
  <si>
    <t>Generováno z modelu:_x000d_
21WDmZvcf7SRi3tWZBtsPZ 9,96532673940803 = 9,965 =&gt; A _x000d_
2KZZDHntzE0hGQJtFR0BjR 9,62299999817957 = 9,623 =&gt; B _x000d_
A + B = 19,588 =&gt; C</t>
  </si>
  <si>
    <t>91843</t>
  </si>
  <si>
    <t>PROPUSTY RÁMOVÉ 200/200</t>
  </si>
  <si>
    <t>Generováno z modelu:_x000d_
2ly$dSUQf2phkDD0iVoi1k 24 = 24,000 =&gt; A _x000d_
A = 24,000 =&gt; B</t>
  </si>
  <si>
    <t>SO106 - Účelová komunikace pro zajištění obslužnosti</t>
  </si>
  <si>
    <t>11120</t>
  </si>
  <si>
    <t>ODSTRANĚNÍ KŘOVIN</t>
  </si>
  <si>
    <t>v rozsahu nutném pro provedení stavby</t>
  </si>
  <si>
    <t>Odečteno z PD:_x000d_
440/3*1,5 = 220,000 =&gt; A</t>
  </si>
  <si>
    <t>Generováno z modelu:_x000d_
2U7VhUaoT1exKQGKr5p9QH 146,333130995402 = 146,333 =&gt; A _x000d_
1fbaOV0YnAphsf$loVi4eC 42,3407508098266 = 42,341 =&gt; B _x000d_
A + B = 188,674 =&gt; C</t>
  </si>
  <si>
    <t>Generováno z modelu:_x000d_
3CpS6IwrzBy9LYKlk4Hd5L 0,7262791353146 = 0,726 =&gt; A _x000d_
A = 0,726 =&gt; B</t>
  </si>
  <si>
    <t>17411</t>
  </si>
  <si>
    <t>ZÁSYP JAM A RÝH ZEMINOU SE ZHUTNĚNÍM</t>
  </si>
  <si>
    <t>Generováno z modelu:_x000d_
26mkjpW4f3puWZc04D9oBh 0,268633148578232 = 0,269 =&gt; A _x000d_
A = 0,269 =&gt; B</t>
  </si>
  <si>
    <t>Generováno z modelu:_x000d_
2EVgNxEw5BExairi$86Ydz 0,305098595568279 = 0,305 =&gt; A _x000d_
A = 0,305 =&gt; B</t>
  </si>
  <si>
    <t>Generováno z modelu:_x000d_
0afMd6efb6QQ_XlQ0ahDZH 1706,3684789898 = 1706,368 =&gt; A _x000d_
0Wx$atqQDF_9t_cRZNaOuM 265,359280849268 = 265,359 =&gt; B _x000d_
0RtesQ9O50yOgjk8tv6IvY 115,876773008929 = 115,877 =&gt; C _x000d_
A + B + C = 2087,604 =&gt; D</t>
  </si>
  <si>
    <t>Odečteno z PD:_x000d_
500*1*0,15 = 75,000 =&gt; A</t>
  </si>
  <si>
    <t>Odečteno z PD:_x000d_
500*1 = 500,000 =&gt; A</t>
  </si>
  <si>
    <t>184A1</t>
  </si>
  <si>
    <t>VYSAZOVÁNÍ KEŘŮ LISTNATÝCH S BALEM VČETNĚ VÝKOPU JAMKY</t>
  </si>
  <si>
    <t>náhradní výsadba za pokácené keře</t>
  </si>
  <si>
    <t>Odečteno z PD:_x000d_
220/2 = 110,000 =&gt; A</t>
  </si>
  <si>
    <t>184C1</t>
  </si>
  <si>
    <t>VYSAZOVÁNÍ KEŘŮ JEHLIČNATÝCH S BALEM VČETNĚ VÝKOPU JAMKY</t>
  </si>
  <si>
    <t>214611</t>
  </si>
  <si>
    <t>SEPARAČNÍ GEOTEXTILIE S1 S NEVÝZNAMNOU FILTRAČNÍ FUNKCÍ</t>
  </si>
  <si>
    <t>Generováno z modelu:_x000d_
1CQ$HmQdH4RhyPwov4VNMe 865,613181235016 = 865,613 =&gt; A _x000d_
08OuxEg0nEvvWinPSRI0wk 287,213416188163 = 287,213 =&gt; B _x000d_
A + B = 1152,826 =&gt; C</t>
  </si>
  <si>
    <t>272313</t>
  </si>
  <si>
    <t>ZÁKLADY Z PROSTÉHO BETONU DO C16/20</t>
  </si>
  <si>
    <t>Generováno z modelu:_x000d_
0mD2QQoXL3wBGrN9HHN6TX 6,33837960454809 = 6,338 =&gt; A _x000d_
A = 6,338 =&gt; B</t>
  </si>
  <si>
    <t>33817C</t>
  </si>
  <si>
    <t xml:space="preserve">SLOUPKY PLOTOVÉ Z DÍLCŮ KOVOVÝCH  DO BETONOVÝCH PATEK</t>
  </si>
  <si>
    <t>KS</t>
  </si>
  <si>
    <t>Odečteno z PD sloupky:_x000d_
7+22 = 29,000 =&gt; A</t>
  </si>
  <si>
    <t>33817D</t>
  </si>
  <si>
    <t xml:space="preserve">VZPĚRY PLOTOVÉ Z DÍLCŮ KOVOVÝCH  DO BETONOVÝCH PATEK</t>
  </si>
  <si>
    <t>4+8 = 12,000 =&gt; A</t>
  </si>
  <si>
    <t>Generováno z modelu:_x000d_
3wiD$iIIX04AwTfeVXsKWm 1,77088800041493 = 1,771 =&gt; A _x000d_
A = 1,771 =&gt; B</t>
  </si>
  <si>
    <t>Generováno z modelu:_x000d_
1bn0PvRtL168VMoncHyGL7 zero element quantity 0 = 0,000 =&gt; A _x000d_
25tzBAHL1FT9mk7zju6H9m zero element quantity 0 = 0,000 =&gt; B _x000d_
2MjSJU11v0oBml9DXBksz_ 1,64592000047775 = 1,646 =&gt; C _x000d_
A + B + C = 1,646 =&gt; D</t>
  </si>
  <si>
    <t>Generováno z modelu:_x000d_
0zi9KbhNj0beGp4bmsEJBe 0,15254929771241 = 0,153 =&gt; A _x000d_
A = 0,153 =&gt; B</t>
  </si>
  <si>
    <t>Generováno z modelu:_x000d_
2Vhjfi_mfCaQzl8wsbvm80 9,67449297424795 = 9,674 =&gt; A _x000d_
0o3s9jl8b7ReXVJub0mIeh 0,439810665356409 = 0,440 =&gt; B _x000d_
27jPk9KhT0VOGX0wqhgpDT 1,90420690987947 = 1,904 =&gt; C _x000d_
2bhxboOhj3YOxZVpG2nYBS 6,18642821633555 = 6,186 =&gt; D _x000d_
2gK1lUryn4QvvZ$v1O6tyD 2,12715442713815 = 2,127 =&gt; E _x000d_
1peajbo3L2w9bSihbfc8R$ 0,380120887660342 = 0,380 =&gt; F _x000d_
2mP4J3jJv13hJvxePd2OBY 0,425824925674374 = 0,426 =&gt; G _x000d_
1w$RZBWPH3Vf9helTTB9ft 289,081992309135 = 289,082 =&gt; H _x000d_
2UKxtUA0n2pgzJ$gGqUCZe 2,61468321458641 = 2,615 =&gt; I _x000d_
0aNOc$GgX5FfpnEnmi$G_g 18,9423115543476 = 18,942 =&gt; J _x000d_
2kIkKNFlL5_ANpYIMQ9eJ8 15,0487474322625 = 15,049 =&gt; K _x000d_
1HlYlWU5H60vqPLAPihhUZ 1,93174707531297 = 1,932 =&gt; L _x000d_
A + B + C + D + E + F + G + H + I + J + K + L = 348,757 =&gt; M</t>
  </si>
  <si>
    <t>Generováno z modelu:_x000d_
3easWOdqT2Xet21w5gYZR0 16,1774034896833 = 16,177 =&gt; A _x000d_
0Be5J3stjEPfw73Qj9c_zZ 24,5910444468491 = 24,591 =&gt; B _x000d_
2mDxvI8xb5KeB5BQgmUBje 26,8736498351402 = 26,874 =&gt; C _x000d_
37kZHC39H6xeXfWXULrhAw 0,497323225288244 = 0,497 =&gt; D _x000d_
0oJ9Tdgkn9j9Ai9so8ppxr 19,3216892181777 = 19,322 =&gt; E _x000d_
3SBdlaog51VR7CbpOyH8JH 0,431655560204082 = 0,432 =&gt; F _x000d_
34OgXzxdTC$hBRaJ8M2HIQ 1,67430566732561 = 1,674 =&gt; G _x000d_
1U0ayNWlTBPglrMKvn8DAe 316,081983135634 = 316,082 =&gt; H _x000d_
1mwrlNXq1B0PMppm26Hs9G 49,2097183883889 = 49,210 =&gt; I _x000d_
3fycexQHj0SfICsPA7GhcR 1,7583208016824 = 1,758 =&gt; J _x000d_
0S8DVD_Un5_f9z8LH8RJhX 10,3938779927207 = 10,394 =&gt; K _x000d_
2Zi6_JC$X4OBousaQSvr03 1,97344241286401 = 1,973 =&gt; L _x000d_
04oUyKsVHB9wfzxY9VcKDL 2,20742583697029 = 2,207 =&gt; M _x000d_
29dXnWDQb0EOl1B0_ZU4yK 2,00495965075626 = 2,005 =&gt; N _x000d_
3Yvpwiw7rEoQ89D5U_HtF0 1,48282400456324 = 1,483 =&gt; O _x000d_
A + B + C + D + E + F + G + H + I + J + K + L + M + N + O = 474,679 =&gt; P</t>
  </si>
  <si>
    <t>Generováno z modelu:_x000d_
3$jMaGgAj20Pxc2RAnXL95 0,0293340983990087 = 0,029 =&gt; A _x000d_
0k06MmcC12Ww8pkE27HqO9 0,0343866829398954 = 0,034 =&gt; B _x000d_
2ZkD7Fyhf2bwO69h40bYG6 5,84209779024946 = 5,842 =&gt; C _x000d_
A + B + C = 5,905 =&gt; D</t>
  </si>
  <si>
    <t xml:space="preserve">Generováno z modelu:_x000d_
0LOW7nSVz3p9pAbX8cT42Q 0,00507476095400104  / 0,06 = 0,085 =&gt; A _x000d_
3ET8HvxT542gi$XLN2mmbY 7,01051734829802  / 0,06 = 116,842 =&gt; B _x000d_
1UFUdMxUn0kAQZ6Z9qQnIn 0,00598300617107753  / 0,06 = 0,100 =&gt; C _x000d_
A + B + C = 117,027 =&gt; D</t>
  </si>
  <si>
    <t>767912</t>
  </si>
  <si>
    <t>OPLOCENÍ Z DRÁTĚNÉHO PLETIVA POZINKOVANÉHO VYSOKOPEVNOSTNÍHO</t>
  </si>
  <si>
    <t>bude odsouhlaseno majitelem pozemku</t>
  </si>
  <si>
    <t>Generováno z modelu:_x000d_
3oIzFWYy9C5gYKSBQ1jHht 14 *1,8 = 25,200 =&gt; A _x000d_
13K6j$QHnEk8EeibDoCExh 37,17 *1,8 = 66,906 =&gt; B _x000d_
A + B = 92,106 =&gt; C</t>
  </si>
  <si>
    <t>76796</t>
  </si>
  <si>
    <t>VRATA A VRÁTKA</t>
  </si>
  <si>
    <t>Odečteno z PD:_x000d_
4*4*1,8 = 28,800 =&gt; A</t>
  </si>
  <si>
    <t>Generováno z modelu:_x000d_
0_X6FM$k10M9p$$_Os3D6d 2,5 = 2,500 =&gt; A _x000d_
A = 2,500 =&gt; B</t>
  </si>
  <si>
    <t>Generováno z modelu:_x000d_
0LMuW5dUTA6BF1U5NkUX1h 1 = 1,000 =&gt; A _x000d_
A = 1,000 =&gt; B</t>
  </si>
  <si>
    <t>Generováno z modelu:_x000d_
1GcJjvFxf5URpYsFpBLNWY 1 = 1,000 =&gt; A _x000d_
A = 1,000 =&gt; B</t>
  </si>
  <si>
    <t>935161</t>
  </si>
  <si>
    <t>MIKROŠTĚRBINOVÉ ŽLABY S PŘERUŠOVANOU ŠTĚRBINOU BEZ VNITŘNÍHO SPÁDU</t>
  </si>
  <si>
    <t>Generováno z modelu:_x000d_
0FxHDnlDP2hfEWzuIjXanr 15,24 = 15,240 =&gt; A _x000d_
A = 15,240 =&gt; B</t>
  </si>
  <si>
    <t>966842</t>
  </si>
  <si>
    <t>ODSTRANĚNÍ OPLOCENÍ Z DRÁT PLETIVA</t>
  </si>
  <si>
    <t>materiál bude likvidován dle požadavků majitele pozemku</t>
  </si>
  <si>
    <t>Odečteno z PD:_x000d_
14+53,5 = 67,500 =&gt; A</t>
  </si>
  <si>
    <t>SO107 - Napojení lesní cesty</t>
  </si>
  <si>
    <t>Generováno z modelu:_x000d_
0mwQ28syL3tgAPdCVq034f 8,2123 = 8,212 =&gt; A _x000d_
0jyzyfKQz2avuxBMCUo__N 319,741939029972 = 319,742 =&gt; B _x000d_
A + B = 327,954 =&gt; C</t>
  </si>
  <si>
    <t>Generováno z modelu:_x000d_
2Fmidmq7P21fF1PBdOD7qe 0,343728790881439 = 0,344 =&gt; A _x000d_
2is5uRGD57cxXDL_KxF3t8 0,55828929669838 = 0,558 =&gt; B _x000d_
1Uemx9ALzEOgpggKpVgwJt 1,48667080667385 = 1,487 =&gt; C _x000d_
20$jXEO91EO9SGCT3HCjdC 1,90747025391776 = 1,907 =&gt; D _x000d_
A + B + C + D = 4,296 =&gt; E</t>
  </si>
  <si>
    <t>Generováno z modelu:_x000d_
2K49yn5ZnA7w9zoV6OcpTV 6,23384069913808 = 6,234 =&gt; A _x000d_
A = 6,234 =&gt; B</t>
  </si>
  <si>
    <t>Generováno z modelu:_x000d_
07bjSD3FL8IB1SrED1niUA 1052,37 = 1052,370 =&gt; A _x000d_
A = 1052,370 =&gt; B</t>
  </si>
  <si>
    <t>Generováno z modelu:_x000d_
1ddxVUnXXC6AmhG07WgEgZ 0,0697153596984322 = 0,070 =&gt; A _x000d_
3ChguVojLEfxE_L5n51bBj 0,100608404983765 = 0,101 =&gt; B _x000d_
1bgLGCuI50VR48q9s$cnGR 0,0712397629396756 = 0,071 =&gt; C _x000d_
2EIUjnOSX95A5KwM8t$9q_ 1,61553294831685 = 1,616 =&gt; D _x000d_
2Rgsxa_G51Jxa2K$pr1rsE 0,0785043195255867 = 0,079 =&gt; E _x000d_
2vv4AlavH1AxSRDTGlW9yo 2,66216663708229 = 2,662 =&gt; F _x000d_
0Fu18AXTv8YQWOn6gM45SD 1,68825800435023 = 1,688 =&gt; G _x000d_
2seauvYfb0WxO3Ik0PEBk3 0,620224743765663 = 0,620 =&gt; H _x000d_
1PGAN51UH5APIjCjBzc01$ 3,03851956357256 = 3,039 =&gt; I _x000d_
1P5jGGFIT7qPIUUj6HQkiV 3,30827744829965 = 3,308 =&gt; J _x000d_
0lWIoEHRX9Xg9ArDxKP_lN 1,685598727591 = 1,686 =&gt; K _x000d_
0pV4x2VbXCxx4ZZDH4cQpA 0,704616348490983 = 0,705 =&gt; L _x000d_
3GvIIKx1D8DhuCZgByi0mm 5,11353461584643 = 5,114 =&gt; M _x000d_
2W4kja6FTCmPmydQnpH6Xs 5,50656487953367 = 5,507 =&gt; N _x000d_
0qEoeKz_X8KBmvdOTmf4Kt 1,60001582248258 = 1,600 =&gt; O _x000d_
1SsnzSwrP2mOsNNW2JpF76 4,2079153277181 = 4,208 =&gt; P _x000d_
A + B + C + D + E + F + G + H + I + J + K + L + M + N + O + P = 32,074 =&gt; Q</t>
  </si>
  <si>
    <t>Generováno z modelu:_x000d_
0rsdOV6fDAeuQ4Y$4ApsrC 0,853719339259363 = 0,854 =&gt; A _x000d_
A = 0,854 =&gt; B</t>
  </si>
  <si>
    <t>Generováno z modelu:_x000d_
3xPEJQgpb6rvDPNjL4cPFA 1,81510800902594 = 1,815 =&gt; A _x000d_
A = 1,815 =&gt; B</t>
  </si>
  <si>
    <t>Generováno z modelu:_x000d_
1MIk1guTn3cweiQDYEaiFE 5,19673190745432 *0,2 = 1,039 =&gt; A _x000d_
A = 1,039 =&gt; B</t>
  </si>
  <si>
    <t>Generováno z modelu:_x000d_
0SYmtlrA1BmuzcjpjZwYMi 0,414560267297881 = 0,415 =&gt; A _x000d_
09dxfZXYf6JvYIwPyqo4te 0,262082895901476 = 0,262 =&gt; B _x000d_
1lupu25af5bxbl1gx6iLlT 0,327300067705787 = 0,327 =&gt; C _x000d_
1V$Q7OkKH4k9Zevlpebygy 0,0192103542160744 = 0,019 =&gt; D _x000d_
1zJxuW2NXE4usNKS1fhjQb 0,150125333641781 = 0,150 =&gt; E _x000d_
3KIS1_8pj0$86ufhk4D1F2 0,331405426157151 = 0,331 =&gt; F _x000d_
3dmGfvgGfF1B4Nb6GZKRMx 0,09788611443434 = 0,098 =&gt; G _x000d_
1GoYhlxNXCkOJ6x$abs1Z_ 0,0293723478351531 = 0,029 =&gt; H _x000d_
32phoxHmfDWelsA27ymjEV 28,8652618624066 = 28,865 =&gt; I _x000d_
0oKs5SQM19K9l_g53Rs$a1 30,6793959978654 = 30,679 =&gt; J _x000d_
3sPF$1Hx120xhEOuMnmJ5u 55,9676040155655 = 55,968 =&gt; K _x000d_
2raAgtyDT4cAnRX7q6mPd8 2,59722411895 = 2,597 =&gt; L _x000d_
3GTKebRo5FiRhElJVEgLVY 8,50694337764475 = 8,507 =&gt; M _x000d_
1aqJBgtvnAlO$O$gLILcUC 1,97442189187302 = 1,974 =&gt; N _x000d_
1RDseA1zL8nxdVful9tW46 25,864554816018 = 25,865 =&gt; O _x000d_
1_OOI9bVHFCxQzx3pKnv5N 40,2550524615468 = 40,255 =&gt; P _x000d_
1jeWGKy9bD$Qg71P1ygHuR 2,6 = 2,600 =&gt; Q _x000d_
31FaQOH8LBOei$EYx7M3iU 3,2 = 3,200 =&gt; R _x000d_
1tF1Fv9213aOv8s4B1nkv3 4,23233911049404 = 4,232 =&gt; S _x000d_
3pLti$Dt16EOYWB_Qqqtcu 6,64249395916585 = 6,642 =&gt; T _x000d_
0AvIkDoNLBgxFQd4Wy9o$H 42,9500195961793 = 42,950 =&gt; U _x000d_
19FPftT1D3y8INpqaAMFiB 74,6234720211644 = 74,623 =&gt; V _x000d_
3uPFmodvTEZRewZ9ocyj6d 1,89032858646841 = 1,890 =&gt; W _x000d_
2FbrJ7LlzDAQdstp2W0j1S 1,3 = 1,300 =&gt; X _x000d_
A + B + C + D + E + F + G + H + I + J + K + L + M + N + O + P + Q + R + S + T + U + V + W + X = 333,778 =&gt; Y</t>
  </si>
  <si>
    <t>56361</t>
  </si>
  <si>
    <t>VOZOVKOVÉ VRSTVY Z RECYKLOVANÉHO MATERIÁLU TL DO 50MM</t>
  </si>
  <si>
    <t>Generováno z modelu:_x000d_
1s8IOy7zL2TvOI90UJFJV3 5,62272930783202 / 0,05 = 112,455 =&gt; A _x000d_
0GNaemPDHDdArWs$1ICkNC 0,0692207925962289 / 0,05 = 1,384 =&gt; B _x000d_
2stTdrCP56jwM33458Or5S 0,0691886109442804 / 0,05 = 1,384 =&gt; C _x000d_
A + B + C = 115,223 =&gt; D</t>
  </si>
  <si>
    <t>Generováno z modelu:_x000d_
3SqRrEFOPA3xtabJxVovy7 1,46326365221046 = 1,463 =&gt; A _x000d_
0F0dbTBW91jeIvUdWg$SYq 0,658616552523204 = 0,659 =&gt; B _x000d_
0yrb_pRBL4ixmoN653gEon 2,26728968583725 = 2,267 =&gt; C _x000d_
1QxvlW1erATxEw1lknAcPk 0,936055446904943 = 0,936 =&gt; D _x000d_
195i72uIXETQVKtKUY_vBT 2,90471331918549 = 2,905 =&gt; E _x000d_
0wm4FpJpDFZwOjcZbjj9s8 0,658801084669152 = 0,659 =&gt; F _x000d_
A + B + C + D + E + F = 8,889 =&gt; G</t>
  </si>
  <si>
    <t>572743</t>
  </si>
  <si>
    <t>DVOUVRSTVÝ NÁTĚR Z EMULZE DO 2,0KG/M2</t>
  </si>
  <si>
    <t>Generováno z modelu:_x000d_
3c9ILozHL6BwKqi426xPq1 770,247843076966 = 770,248 =&gt; A _x000d_
A = 770,248 =&gt; B</t>
  </si>
  <si>
    <t>Generováno z modelu:_x000d_
0lC9QWw0b6awjQ68R$R2VG 0,0135949656688156/ 0,06 = 0,227 =&gt; A _x000d_
1djEjPulHAduqXDC90dXI1 0,0135882477914655/ 0,06 = 0,226 =&gt; B _x000d_
3VHt8TMkv8DRLMWfcxNwvb 6,74727516939702/ 0,06 = 112,455 =&gt; C _x000d_
A + B + C = 112,908 =&gt; D</t>
  </si>
  <si>
    <t>Generováno z modelu:_x000d_
1yiEWBCtv4SvRS3Tp$KHXr 1,99911253482235 = 1,999 =&gt; A _x000d_
A = 1,999 =&gt; B</t>
  </si>
  <si>
    <t>Generováno z modelu:_x000d_
2EkfVLDJ58bQfRi5Am43Ub 10 = 10,000 =&gt; A _x000d_
A = 10,000 =&gt; B</t>
  </si>
  <si>
    <t>SO120.1 - Přístupová komunikace Zminný</t>
  </si>
  <si>
    <t>014101</t>
  </si>
  <si>
    <t>materiál z odstraněné dočasné komunikace</t>
  </si>
  <si>
    <t>301,39+332,58+178,05 = 812,020 =&gt; A</t>
  </si>
  <si>
    <t>11130</t>
  </si>
  <si>
    <t>SEJMUTÍ DRNU</t>
  </si>
  <si>
    <t>odečteno z PD: _x000d_
508+29 = 537,000 =&gt; A</t>
  </si>
  <si>
    <t>provedeno odbornou firmou, pro zajištění průjezdného profilu</t>
  </si>
  <si>
    <t>dočasná komunikace horní podkladní vrstva</t>
  </si>
  <si>
    <t>dočasná komunikace spodní podkladní vrstva</t>
  </si>
  <si>
    <t>dočasná komunikace vyrovnávka</t>
  </si>
  <si>
    <t>121101</t>
  </si>
  <si>
    <t>SEJMUTÍ ORNICE NEBO LESNÍ PŮDY S ODVOZEM DO 1KM</t>
  </si>
  <si>
    <t>Generováno z modelu:_x000d_
2k0_WLZjnATuKAdy4xl8sK 541,9504 = 541,950 =&gt; A _x000d_
A = 541,950 =&gt; B</t>
  </si>
  <si>
    <t>objem A - při splnění ČSN 73 6133 může být použito pro stavbu zemního tělesa_x000d_
objem B - na mezideponii</t>
  </si>
  <si>
    <t>Generováno z modelu:_x000d_
3$kpCjTMb4AfPCHsLqPP9c 156,0232 = 156,023 =&gt; A _x000d_
2IFsjqcPX0xgyuNAgz2uKv 72,9011 = 72,901 =&gt; B _x000d_
A + B = 228,924 =&gt; C</t>
  </si>
  <si>
    <t>12573</t>
  </si>
  <si>
    <t>VYKOPÁVKY ZE ZEMNÍKŮ A SKLÁDEK TŘ. I</t>
  </si>
  <si>
    <t>vykopávky z mezideponie (ornice, vyzískaný materiál) pro uvedení do původního stavu dočasné stavby</t>
  </si>
  <si>
    <t>Generováno z modelu:_x000d_
2k0_WLZjnATuKAdy4xl8sK 541,9504 = 541,950 =&gt; A _x000d_
2IFsjqcPX0xgyuNAgz2uKv 72,9011 = 72,901 =&gt; B _x000d_
A + B = 614,851 =&gt; C</t>
  </si>
  <si>
    <t>17120</t>
  </si>
  <si>
    <t>ULOŽENÍ SYPANINY DO NÁSYPŮ A NA SKLÁDKY BEZ ZHUTNĚNÍ</t>
  </si>
  <si>
    <t>uložení ornice a vyzískaného materiálu na mezideponii</t>
  </si>
  <si>
    <t>uložení nevyužitelného materiálu na skládku</t>
  </si>
  <si>
    <t>materiál z odstraněné dočasné komunikace_x000d_
301,39+332,58+178,05 = 812,020 =&gt; A</t>
  </si>
  <si>
    <t>Generováno z modelu:_x000d_
3sL_VPuQH06xvbIhU2AId4 70,5029783368877 = 70,503 =&gt; A _x000d_
2paCE2lYzBOw1LEq_VY1vz 72,4323200902619 = 72,432 =&gt; B _x000d_
0QZ7M6bZXAd8on0qhkVYrR 16,8590401610603 = 16,859 =&gt; C _x000d_
2h3SEXwoHB7wr9mi0yQu1r 18,2547814773262 = 18,255 =&gt; D _x000d_
A + B + C + D = 178,049 =&gt; E</t>
  </si>
  <si>
    <t>Generováno z modelu:_x000d_
2MNgax0JH6wOfPUbf_W7eN 1601,61944244777 = 1601,619 =&gt; A _x000d_
1_g0KSSQTFsvAwB9GgyYa5 1816,80261422359 = 1816,803 =&gt; B _x000d_
A + B = 3418,422 =&gt; C</t>
  </si>
  <si>
    <t>18230</t>
  </si>
  <si>
    <t>ROZPROSTŘENÍ ORNICE V ROVINĚ</t>
  </si>
  <si>
    <t>Generováno z modelu:_x000d_
3CRty$8hL7YBcwgjjtyxCX 541,9504 = 541,950 =&gt; A _x000d_
A = 541,950 =&gt; B</t>
  </si>
  <si>
    <t>18710</t>
  </si>
  <si>
    <t>OŠETŘENÍ ORNICE NA SKLÁDCE</t>
  </si>
  <si>
    <t>Generováno z modelu:_x000d_
1t7W$7_FH2DPTW_dLvp2_G 2063,01814785273 = 2063,018 =&gt; A _x000d_
A = 2063,018 =&gt; B</t>
  </si>
  <si>
    <t>Generováno z modelu:_x000d_
1qzw9GYpT1Pu7OD_5pcL9D 21,001610058593 = 21,002 =&gt; A _x000d_
0vV9QBlDXB2Opv7IYLRyVO 0,201340975547401 = 0,201 =&gt; B _x000d_
0dIOcIFlf8Mvd3D0RYEaFz 0,321074152319552 = 0,321 =&gt; C _x000d_
0$4VilTjjCwRkpqr$AWiHu 7,49042548463552 = 7,490 =&gt; D _x000d_
0Dri6Go5zECO4aWFgLFEos 8,1038053389592 = 8,104 =&gt; E _x000d_
1QM19oLYj1NOHIooWtHfVd 140,967684880178 = 140,968 =&gt; F _x000d_
3C6T2o7Gb9mBEliCDpB8vk 144,826368386905 = 144,826 =&gt; G _x000d_
1gGc$8XR59aBQ3XibaXixB 153,465827640661 = 153,466 =&gt; H _x000d_
2JeAe_etrEvAVnLR146M1w 5,31156063290005 = 5,312 =&gt; I _x000d_
3uRChlNenCnPFnO$mzVNLs 117,602642285227 = 117,603 =&gt; J _x000d_
0t5hmsG799CvME5TnJJMaN 5,4978910358126 = 5,498 =&gt; K _x000d_
118XE72uvDCAkYkp18J5DU 9,92577312681856 = 9,926 =&gt; L _x000d_
0FH932D2P68hn2t89LHQXR 29,35 = 29,350 =&gt; M _x000d_
2tG3ITfy56_xv4iYOvOAqx 76,7329129940995 = 76,733 =&gt; N _x000d_
0CejxruwD9mQnaOnku04yJ 10,5008050292965 = 10,501 =&gt; O _x000d_
2xLF_H5lPAzh2OFii6VLZH 47,39 = 47,390 =&gt; P _x000d_
2kCgof2ZrDwecyyEyuwt3q 0,249914934960516 = 0,250 =&gt; Q _x000d_
3SVCRmd9P3jwNT1n5QhWUr 6,64087942648495 = 6,641 =&gt; R _x000d_
2jk$5L2ivBPxe4tzXfM14e 6,87075859789928 = 6,871 =&gt; S _x000d_
1EsJF3Yh118A3ZayVqJjef 0,400173843928794 = 0,400 =&gt; T _x000d_
35iRFEm5fCCwrIEOBTDa9v 22,465845239689 = 22,466 =&gt; U _x000d_
1eMaHW5DTBGAQ$ogmO_GpS 15,4553824931435 = 15,455 =&gt; V _x000d_
09Bb9Wqar7lhTMT4q3k4gx 24,3175399232239 = 24,318 =&gt; W _x000d_
2Po1HFlcj049Q4t3yMz66c 58,8013220359359 = 58,801 =&gt; X _x000d_
0RwxXWBIr5OBRMt5HVb1EL 140,967684880196 = 140,968 =&gt; Y _x000d_
00UF7CA2r3Z9jwLFM$1vSt 144,82636838692 = 144,826 =&gt; Z _x000d_
A + B + C + D + E + F + G + H + I + J + K + L + M + N + O + P + Q + R + S + T + U + V + W + X + Y + Z = 1199,687 =&gt; AA</t>
  </si>
  <si>
    <t>Generováno z modelu:_x000d_
0JmDgWgZn9tP$hgXb1mZJh 1461,2952061816 = 1461,295 =&gt; A _x000d_
A = 1461,295 =&gt; B</t>
  </si>
  <si>
    <t>58300</t>
  </si>
  <si>
    <t>KRYT ZE SILNIČNÍCH DÍLCŮ (PANELŮ)</t>
  </si>
  <si>
    <t>Generováno z modelu:_x000d_
1AUc7NmmvAx8bga$pNxDeF 1,80000000007102 = 1,800 =&gt; A _x000d_
A = 1,800 =&gt; B</t>
  </si>
  <si>
    <t>Generováno z modelu:_x000d_
2uSdCh4oP9jgg4102Bj2bm 1 = 1,000 =&gt; A _x000d_
1RElwkMZz1TwxUfDAtzBpl 1 = 1,000 =&gt; B _x000d_
A + B = 2,000 =&gt; C</t>
  </si>
  <si>
    <t>Generováno z modelu:_x000d_
1uSHR4fVn2geq2EPsaLqEb 23*0,125 = 2,875 =&gt; A _x000d_
A = 2,875 =&gt; B</t>
  </si>
  <si>
    <t>SO120.2 - Přístupová komunikace Kostěnice</t>
  </si>
  <si>
    <t>12110</t>
  </si>
  <si>
    <t>SEJMUTÍ ORNICE NEBO LESNÍ PŮDY</t>
  </si>
  <si>
    <t>Generováno z modelu:_x000d_
0wh_y8Z9fDwxu45P0_ZYA6 17,0732971455903 = 17,073 =&gt; A _x000d_
2Oq8QPEx91HwQ2zL2UzfKJ 91,3304308141611 = 91,330 =&gt; B _x000d_
3mImKnnBv7KevZouI5u3Gd 35,188537318504 = 35,189 =&gt; C _x000d_
2lcCCXUAHCHvGZLiDnYy9Y 35,8137214348729 = 35,814 =&gt; D _x000d_
A + B + C + D = 179,406 =&gt; E</t>
  </si>
  <si>
    <t>Generováno z modelu:_x000d_
3csdDTg3H0zBWKtcaA$cQz 10,8521714562235 = 10,852 =&gt; A _x000d_
1eXbKi_LfDEvHmTKBXGn6H 16,2466100344014 = 16,247 =&gt; B _x000d_
2P8P0MjhrAzxrOFIIbtHS$ 14,8374882677058 = 14,837 =&gt; C _x000d_
3dRuHvWyPBSeWJDShilCUZ 0,0343206386754917 = 0,034 =&gt; D _x000d_
1aVvgKzNXAjPb2IhdwdEOt 48,8124249327215 = 48,812 =&gt; E _x000d_
29ToFODiTDyeZ$SGQYnHFx 427,461771380535 = 427,462 =&gt; F _x000d_
3RCcBAVFTBruVMiutzVgwM 0,185853678974055 = 0,186 =&gt; G _x000d_
A + B + C + D + E + F + G = 518,430 =&gt; H</t>
  </si>
  <si>
    <t>Generováno z modelu:_x000d_
2uMnuM8lr6DPZ6MD1FcN3G 5912,61129106454 = 5912,611 =&gt; A _x000d_
A = 5912,611 =&gt; B</t>
  </si>
  <si>
    <t>Generováno z modelu:_x000d_
3Xyz7Ncun5cx9HfSt_q5fe 1068,65442845137 = 1068,654 =&gt; A _x000d_
1hEQbjun19_e30w$zEAirJ 11,89 = 11,890 =&gt; B _x000d_
23_pUCY4P5Uv$wPgCZE0SP 24,66 = 24,660 =&gt; C _x000d_
3n6oRhd_j4TvOSVGpRvYEx 68,33 = 68,330 =&gt; D _x000d_
1r8h_TX9DDWBVF7VaOc1ox 24,85 = 24,850 =&gt; E _x000d_
1dzK$dxKXCB9QyCofOvrQO 8,49385099920444 = 8,494 =&gt; F _x000d_
1XMAGRSLPC89O1tkN4mx7c 0,144280217497106 = 0,144 =&gt; G _x000d_
1EoqbFQ0vBXg91pacQJRJj 11,6152549437871 = 11,615 =&gt; H _x000d_
2mzGidoXH8igNk9NQAQgpH 0,02701561608666 = 0,027 =&gt; I _x000d_
39gJg8C0HDigzPV_8X_Yn7 38,1405998777788 = 38,141 =&gt; J _x000d_
39yeTo05r0chv7HZCD7q2k 12,7034953124575 = 12,703 =&gt; K _x000d_
16q2oCYG10bvT1cCvVnjlR 22,57 = 22,570 =&gt; L _x000d_
0yp0sOUgL47v9rKHjJdCDQ 59,43 = 59,430 =&gt; M _x000d_
04aV9g6kLC3u_9egJXjzBU 22,83 = 22,830 =&gt; N _x000d_
04pLjqzK52tg_FkGFMpHjP 10,94 = 10,940 =&gt; O _x000d_
A + B + C + D + E + F + G + H + I + J + K + L + M + N + O = 1385,278 =&gt; P</t>
  </si>
  <si>
    <t>SO130.1 - Dočasná komunikace A</t>
  </si>
  <si>
    <t>odstranění dočasné stavby, při splnění ČSN 73 6133 může být použito pro stavbu zemního tělesa</t>
  </si>
  <si>
    <t>Odečteno z PD:_x000d_
35*9*0,35 = 110,250 =&gt; A</t>
  </si>
  <si>
    <t>Odečteno z PD:_x000d_
1218*0,11 = 133,980 =&gt; A</t>
  </si>
  <si>
    <t>Generováno z modelu:_x000d_
0ZARXhddLAZ8tJVZmkSFrk 16,970632023788 = 16,971 =&gt; A _x000d_
A = 16,971 =&gt; B</t>
  </si>
  <si>
    <t>Generováno z modelu:_x000d_
2XtYpXnQD3GAL9HRUyTA9n 369,657649394402 = 369,658 =&gt; A _x000d_
A = 369,658 =&gt; B</t>
  </si>
  <si>
    <t>Generováno z modelu:_x000d_
0MUw60QH90Xe4gQRmKcRtK 1153,42574479754 = 1153,426 =&gt; A _x000d_
2RFJgaO7z5WfAEly8qRZ9W 77,7773404276435 = 77,777 =&gt; B _x000d_
A + B = 1231,203 =&gt; C</t>
  </si>
  <si>
    <t>Generováno z modelu:_x000d_
047j3hOcX099jeaGJiBUoK 189,118728529244 = 189,119 =&gt; A _x000d_
2XWw7Lbwf2mhCpCfsICHyp 11,6631996010468 = 11,663 =&gt; B _x000d_
3ZQ3dquMf3vvWg1MaFgso5 287,08816609434 = 287,088 =&gt; C _x000d_
0fMAUqaLP82PZg52tXr_JO 15,5509328013943 = 15,551 =&gt; D _x000d_
A + B + C + D = 503,421 =&gt; E</t>
  </si>
  <si>
    <t>56930</t>
  </si>
  <si>
    <t>ZPEVNĚNÍ KRAJNIC ZE ŠTĚRKODRTI</t>
  </si>
  <si>
    <t>Generováno z modelu:_x000d_
3tM46PtrL64hqraZ2nOm9I 7,65839392784996 = 7,658 =&gt; A _x000d_
2UnP6AGRT9LA9ActxdIFV6 2,22896711383216 = 2,229 =&gt; B _x000d_
0X8se0f5jAnQGSylyu2UY9 8,70316041256991 = 8,703 =&gt; C _x000d_
19ekMXj$P8hAYjI1pDrqkX 3,80188004524814 = 3,802 =&gt; D _x000d_
A + B + C + D = 22,392 =&gt; E</t>
  </si>
  <si>
    <t>Generováno z modelu:_x000d_
0Jq52o_RnBEeItjB4jMZGr 1201,12802949112 = 1201,128 =&gt; A _x000d_
085nLrsPv9KBSLYXxSMNQ7 77,7773404276435 = 77,777 =&gt; B _x000d_
A + B = 1278,905 =&gt; C</t>
  </si>
  <si>
    <t>Generováno z modelu:_x000d_
20I7vOt$T7l8o6PHmc3ONu 1178,08083764272 = 1178,081 =&gt; A _x000d_
2QkRYja5bCtAllZlfAoUjm 77,7773404276435 = 77,777 =&gt; B _x000d_
A + B = 1255,858 =&gt; C</t>
  </si>
  <si>
    <t xml:space="preserve">Generováno z modelu:_x000d_
3SFFf4xt9Aahx8$BUiFpP$ 45,9420133015182  / 0,04 = 1148,550 =&gt; A _x000d_
2XhOd2gnv1GBCjSNnwdnkA 3,11018656027842  / 0,04 = 77,755 =&gt; B _x000d_
A + B = 1226,305 =&gt; C</t>
  </si>
  <si>
    <t xml:space="preserve">Generováno z modelu:_x000d_
1OOg3cv2DARRJnKSW0nID_ 82,0865586523731  / 0,07 = 1172,665 =&gt; A _x000d_
2YHYnsMGr04eaKfVL01Vdb 5,44282648048778  / 0,07 = 77,755 =&gt; B _x000d_
A + B = 1250,420 =&gt; C</t>
  </si>
  <si>
    <t>dočasné žluté, odečteno z PD:_x000d_
714*0,125 = 89,250 =&gt; A</t>
  </si>
  <si>
    <t>SO130.2 - Dočasná komunikace B</t>
  </si>
  <si>
    <t>Odečteno z PD:_x000d_
(2412+208)*0,35 = 917,000 =&gt; A</t>
  </si>
  <si>
    <t>Odečteno z PD:_x000d_
2412*0,11+208*0,1 = 286,120 =&gt; A</t>
  </si>
  <si>
    <t>Generováno z modelu:_x000d_
1TY87PJNP4PfGGT$n9Swes 19,4787998127598 = 19,479 =&gt; A _x000d_
A = 19,479 =&gt; B</t>
  </si>
  <si>
    <t>Generováno z modelu:_x000d_
1nIQ$TySP8$OMUzHIcdL5h 0,468967612864264 = 0,469 =&gt; A _x000d_
1Owh6fW7T4mQT2Dgo78wCu 8,10087060771858 = 8,101 =&gt; B _x000d_
0OEOnRgt9EQwLUbTp86pCZ 576,541713681428 = 576,542 =&gt; C _x000d_
A + B + C = 585,112 =&gt; D</t>
  </si>
  <si>
    <t>Generováno z modelu:_x000d_
3ep5aFw6jCEOzkYZXF8Wl1 2370,39090933675 = 2370,391 =&gt; A _x000d_
A = 2370,391 =&gt; B</t>
  </si>
  <si>
    <t>Generováno z modelu:_x000d_
1xSNjGyl10PwVqBVHJtiEl 396,913875001929 = 396,914 =&gt; A _x000d_
3M5AD_$cHEpgGbFM8G_g85 598,812220492907 = 598,812 =&gt; B _x000d_
A + B = 995,726 =&gt; C</t>
  </si>
  <si>
    <t>Generováno z modelu:_x000d_
0j0qZsOUv5kvNjehUnhHT1 19,5090672953327 = 19,509 =&gt; A _x000d_
0rL_H_Ktr2w8URH$K9VoC3 9,01930214913932 = 9,019 =&gt; B _x000d_
1ubmV3pefDi8thwVxAerSQ 10,5741993680094 = 10,574 =&gt; C _x000d_
1LnVzHgz13zPzXLes2M9LU 5,24923633573424 = 5,249 =&gt; D _x000d_
A + B + C + D = 44,351 =&gt; E</t>
  </si>
  <si>
    <t>Generováno z modelu:_x000d_
0Julk_Bg9BXwwzudHsZ24p 2484,76007807598 = 2484,760 =&gt; A _x000d_
A = 2484,760 =&gt; B</t>
  </si>
  <si>
    <t>Generováno z modelu:_x000d_
1vZT57ujn2q95$tvojxQrH 2422,00837687647 = 2422,008 =&gt; A _x000d_
A = 2422,008 =&gt; B</t>
  </si>
  <si>
    <t xml:space="preserve">Generováno z modelu:_x000d_
1NeaFFcY93ngZBFB4EuhZB 95,2483679338531  / 0,04 = 2381,209 =&gt; A _x000d_
A = 2381,209 =&gt; B</t>
  </si>
  <si>
    <t xml:space="preserve">Generováno z modelu:_x000d_
23nuVNMbH4mv9ndFXkt1ra 170,698374840916  / 0,07 = 2438,548 =&gt; A _x000d_
A = 2438,548 =&gt; B</t>
  </si>
  <si>
    <t>dočasně žluté, odečteno z PD:_x000d_
936*0,125 = 117,000 =&gt; A</t>
  </si>
  <si>
    <t>SO130.3 - Přechodné dopravní značení</t>
  </si>
  <si>
    <t>916R1</t>
  </si>
  <si>
    <t>DIO etapa I</t>
  </si>
  <si>
    <t>vč. projednání a povolení, předpokládaná doba trvání 6 měsíců</t>
  </si>
  <si>
    <t>916R2</t>
  </si>
  <si>
    <t>DIO etapa II</t>
  </si>
  <si>
    <t>916R3</t>
  </si>
  <si>
    <t>DIO etapa III</t>
  </si>
  <si>
    <t>vč. projednání a povolení, předpokládaná doba trvání 3 měsíce</t>
  </si>
  <si>
    <t>916R4</t>
  </si>
  <si>
    <t>DIO etapa IV</t>
  </si>
  <si>
    <t>vč. projednání a povolení, předpokládaná doba trvání 2 měsíce</t>
  </si>
  <si>
    <t>916R5</t>
  </si>
  <si>
    <t>DIO etapa V</t>
  </si>
  <si>
    <t>916R6</t>
  </si>
  <si>
    <t>DIO etapa VI</t>
  </si>
  <si>
    <t>916R7</t>
  </si>
  <si>
    <t>DIO etapa VII</t>
  </si>
  <si>
    <t>916R8</t>
  </si>
  <si>
    <t>DIO výjezd vozidel ze staveniště na dopravní síť</t>
  </si>
  <si>
    <t>vč. projednání a povolení, předpokládaná doba trvání 24 měsíců</t>
  </si>
  <si>
    <t>SO140 - Rámový propustek</t>
  </si>
  <si>
    <t>odpad z čištění koryta vodního toku</t>
  </si>
  <si>
    <t>Generováno z modelu:_x000d_
1ZHL1ArzD0rAqkaUkShhhD 50,0715914364033 = 50,072 =&gt; A _x000d_
A = 50,072 =&gt; B</t>
  </si>
  <si>
    <t>11511</t>
  </si>
  <si>
    <t>ČERPÁNÍ VODY DO 500 L/MIN</t>
  </si>
  <si>
    <t>HOD</t>
  </si>
  <si>
    <t>720 = 720,000 =&gt; A</t>
  </si>
  <si>
    <t>11525</t>
  </si>
  <si>
    <t>PŘEVEDENÍ VODY POTRUBÍM DN 600 NEBO ŽLABY R.O. DO 2,0M</t>
  </si>
  <si>
    <t>18 = 18,000 =&gt; A</t>
  </si>
  <si>
    <t>vč. uložení na staveništní skládku</t>
  </si>
  <si>
    <t>Generováno z modelu:_x000d_
0M3BHC_KT44PRNlzTurupb 39,3372665389407 = 39,337 =&gt; A _x000d_
2D5Fyodl1CNQlLIxF4vijY 28,6507480665552 = 28,651 =&gt; B _x000d_
A + B = 67,988 =&gt; C</t>
  </si>
  <si>
    <t>užito ke zpětnému zásypu nebo při splnění ČSN 73 6133 ke stavbě zemního tělesa</t>
  </si>
  <si>
    <t>Generováno z modelu:_x000d_
3NcvYu2$DF6gvkhnyjewP7 58,7469939819182 = 58,747 =&gt; A _x000d_
3EYGFToMb2vO808CCoim5N 60,3663242295068 = 60,366 =&gt; B _x000d_
A + B = 119,113 =&gt; C</t>
  </si>
  <si>
    <t>uložená ornice na skládce</t>
  </si>
  <si>
    <t>12960</t>
  </si>
  <si>
    <t>ČIŠTĚNÍ VODOTEČÍ A MELIORAČ KANÁLŮ OD NÁNOSŮ</t>
  </si>
  <si>
    <t>Generováno z modelu:_x000d_
02dnKfTcr3BBJxYbKpVEJZ 58,98 = 58,980 =&gt; A _x000d_
A = 58,980 =&gt; B</t>
  </si>
  <si>
    <t>Generováno z modelu:_x000d_
2nn0ZZanD4F9dqk5RJ4YWR 5,55 = 5,550 =&gt; A _x000d_
3PkFddYXzCbxm30HBEfu9l 5,55 = 5,550 =&gt; B _x000d_
A + B = 11,100 =&gt; C</t>
  </si>
  <si>
    <t>Generováno z modelu:_x000d_
0Ovvb4QGn93PB3h1_YW3Q4 2,69977237119838 = 2,700 =&gt; A _x000d_
0M3BHC_KT44PRNlzTurupb 39,3372665389407 = 39,337 =&gt; B uložená ornice na skládce_x000d_
2D5Fyodl1CNQlLIxF4vijY 28,6507480665552 = 28,651 =&gt; C uložená ornice na skládce_x000d_
A+B+C = 70,688 =&gt; D</t>
  </si>
  <si>
    <t>21263</t>
  </si>
  <si>
    <t xml:space="preserve">TRATIVODY KOMPLET  Z TRUB Z PLAST HM DN DO 150MM</t>
  </si>
  <si>
    <t>Generováno z modelu:_x000d_
2L15Lz$nH5lACc1YyLf05Z 6,5 = 6,500 =&gt; A _x000d_
1KvcLlEUjEuv9cV4ijgg2o 6,5 = 6,500 =&gt; B _x000d_
A + B = 13,000 =&gt; C</t>
  </si>
  <si>
    <t>Generováno z modelu:_x000d_
1bIjs4MFP2QQf9$WWqlRsa 3,32499999927234 = 3,325 =&gt; A _x000d_
18R_qv4C92NwxoriMx4_2S 3,32500000123457 = 3,325 =&gt; B _x000d_
3a_yCCMkf85w0JjZUogOpo 12,25 = 12,250 =&gt; C _x000d_
3PgUCmCE5Afeo58cqJmbTM 43,1 = 43,100 =&gt; D _x000d_
3FEUOR4Bn4MxBggca73bEp 1,5 = 1,500 =&gt; E _x000d_
13S$9tUqf3fPBxaQ26SO_e 1,5 = 1,500 =&gt; F _x000d_
0aLz5rzFz2Awa4UosTUoyE 1,5 = 1,500 =&gt; G _x000d_
3MCc2jbd5AfexW1A44znIc 3,3250000002049 = 3,325 =&gt; H _x000d_
3X448yJm16NORTKxJ_finW 2,4 = 2,400 =&gt; I _x000d_
0bj2xslQ12ie_DoZcIIk0Z 3,32500000028247 = 3,325 =&gt; J _x000d_
35tKb0UQv96u$nqtnlwjx0 22,5 = 22,500 =&gt; K _x000d_
3LxxSKIFP5net8eHbvcv$T 2,4 = 2,400 =&gt; L _x000d_
0lCO1pWXbEROoOLi8gMNEa 22,5 = 22,500 =&gt; M _x000d_
0$L6XVW$b3tfbwg5nqAgYW 12,25 = 12,250 =&gt; N _x000d_
2OQRhiu5bDJgqlpY5jKuVG 1,5 = 1,500 =&gt; O _x000d_
3ermsnyFb5WBdthwv$Weiw 4,74999999919099 = 4,750 =&gt; P _x000d_
0qAQbv_rj49ucDKErYSmps 4,74999999984221 = 4,750 =&gt; Q _x000d_
A + B + C + D + E + F + G + H + I + J + K + L + M + N + O + P + Q = 146,200 =&gt; R</t>
  </si>
  <si>
    <t>3spNfX99D44hY_c7gMsVAs 9,12000000463529 = 9,120 =&gt; A _x000d_
1$6QLy9yr4$B07R6cUYcbG 9,12000000057551 = 9,120 =&gt; B _x000d_
A + B = 18,240 =&gt; C</t>
  </si>
  <si>
    <t>Generováno z modelu:_x000d_
0vrQjOXxn11vMz2RNti$Wp 1,91757019342228 = 1,918 =&gt; A _x000d_
1t0Jm92UH7kOQxqPuTlvDR 1,91757019388019 = 1,918 =&gt; B _x000d_
A + B = 3,836 =&gt; C</t>
  </si>
  <si>
    <t>Generováno z modelu:_x000d_
04zeifmwz7POMEkCcOrAXr 1,38561771179409 = 1,386 =&gt; A _x000d_
1ni34HqwzEluwrhj0z$d5l 1,38561771138747 = 1,386 =&gt; B _x000d_
A + B = 2,772 =&gt; C</t>
  </si>
  <si>
    <t>Generováno z modelu:_x000d_
1hoFhGa2X13v408v8W2Ol0 1,6490000033403 = 1,649 =&gt; A _x000d_
1pIogxRUD7nuhoH$$j4aUU 1,64900000334037 = 1,649 =&gt; B _x000d_
A + B = 3,298 =&gt; C</t>
  </si>
  <si>
    <t>3G9PUwsFXCeB_RX6jZJ834 2,23199999995362 = 2,232 =&gt; A _x000d_
3JW$zlyoj5uPx3cNYh$ls5 2,23199999987419 = 2,232 =&gt; B _x000d_
A + B = 4,464 =&gt; C</t>
  </si>
  <si>
    <t>451384</t>
  </si>
  <si>
    <t>PODKL VRSTVY ZE ŽELEZOBET DO C25/30 VČET VÝZTUŽE</t>
  </si>
  <si>
    <t>Generováno z modelu:_x000d_
3jn9syTQjBNO7tVeRQJz0U 3,24004798052074 = 3,240 =&gt; A _x000d_
A = 3,240 =&gt; B</t>
  </si>
  <si>
    <t>451385</t>
  </si>
  <si>
    <t>PODKL VRSTVY ZE ŽELEZOBET DO C30/37 VČET VÝZTUŽE</t>
  </si>
  <si>
    <t>19MdX$ieX9Nf5NMaCYS$nR 2,37603518513767 = 2,376 =&gt; A _x000d_
A = 2,376 =&gt; B</t>
  </si>
  <si>
    <t>Generováno z modelu:_x000d_
3duJRuF_L2subOfogoPd4C 3,6000533066446 = 3,600 =&gt; A _x000d_
26nWZyQSv3189hud6lhdIE 2,23199999987419 = 2,232 =&gt; B _x000d_
2sBvrb$gr9DBrHsroCNptD 2,23199999995362 = 2,232 =&gt; C _x000d_
A + B + C = 8,064 =&gt; D</t>
  </si>
  <si>
    <t>Generováno z modelu:_x000d_
0fzcP5z1z21woyOGhJANLB 3,40800000121838 = 3,408 =&gt; A _x000d_
2KpnK$THTCEAoIpkLV_n1x 3,40799986187372 = 3,408 =&gt; B _x000d_
A + B = 6,816 =&gt; C</t>
  </si>
  <si>
    <t>Generováno z modelu:_x000d_
3IOsvKDnr9RxHnPahgdlk$ 27,3604507942103 = 27,360 =&gt; A _x000d_
A = 27,360 =&gt; B</t>
  </si>
  <si>
    <t>Generováno z modelu:_x000d_
300awA6hv1ARxomwYx5hZO 3,32499999927234 = 3,325 =&gt; A _x000d_
1NzKgr5i5AAQGEovS6NPjG 22,5 = 22,500 =&gt; B _x000d_
1cgp0MDaj3NPL_wNqQbfUw 2,4 = 2,400 =&gt; C _x000d_
2oh9J2AV5BA9Gl7cWOKEBM 22,5 = 22,500 =&gt; D _x000d_
1yJFK5uvf069y7na0aqLEb 2,4 = 2,400 =&gt; E _x000d_
2rwHhpayf5pP7OzPnQXw4I 1,5 = 1,500 =&gt; F _x000d_
3HJ4fKNEL41uQJ9w_oSQ_l 1,5 = 1,500 =&gt; G _x000d_
1teEmowWf80faOFgvb_V3r 1,5 = 1,500 =&gt; H _x000d_
3Y1QcvYq99$hfw7fKyu_a$ 12,25 = 12,250 =&gt; I _x000d_
1j3ia2pkr5mBhaDUTTyVb6 12,25 = 12,250 =&gt; J _x000d_
3VlaC9VETDMwP0U3d2UE$L 1,5 = 1,500 =&gt; K _x000d_
0nz7rdUlrCo9mPyzQC3$cm 3,3250000002049 = 3,325 =&gt; L _x000d_
1KeZRsAGHARO8ex9Lw0VJ5 3,32500000028247 = 3,325 =&gt; M _x000d_
16akydxiDE0xlmPmVOTSeq 4,74999999984221 = 4,750 =&gt; N _x000d_
3notlax_j0FOQMAEbh0Tnm 4,74999999919099 = 4,750 =&gt; O _x000d_
1JNp$alYvEggy2DK$1DKfj 3,32500000123457 = 3,325 =&gt; P _x000d_
01LPMUKxLCsvssCzAehEXX 43,1 = 43,100 =&gt; Q _x000d_
A + B + C + D + E + F + G + H + I + J + K + L + M + N + O + P + Q = 146,200 =&gt; R</t>
  </si>
  <si>
    <t>Generováno z modelu:_x000d_
0zrzlctdH2Vw59txsgmDGh 8,5 = 8,500 =&gt; A _x000d_
05ME204IX7fOR6LUDar0jz 8,5 = 8,500 =&gt; B _x000d_
A + B = 17,000 =&gt; C</t>
  </si>
  <si>
    <t>Generováno z modelu:_x000d_
1CUnxIVhTEwRLAhBimuKFX 10,902 = 10,902 =&gt; A _x000d_
0xBQ1VMbn5dfov17JBKPAf 10,902 = 10,902 =&gt; B _x000d_
A + B = 21,804 =&gt; C</t>
  </si>
  <si>
    <t>Generováno z modelu:_x000d_
0yRJVqrPb0Cvclr1Y6KG0O 6 = 6,000 =&gt; A _x000d_
A = 6,000 =&gt; B</t>
  </si>
  <si>
    <t>SO201 - Most přes Zmínku km 3,191</t>
  </si>
  <si>
    <t>svislé konstrukce</t>
  </si>
  <si>
    <t>Komunikace</t>
  </si>
  <si>
    <t>Poplatky za uložení nevhodných zemin pro zpětné využití na stavbě - sedimenty a výkopy v korytě vodního toku._x000d_
Uložení na trvalou skládku s poplatkem, evidencí a výkazem o uložení materiálu na skládku dle SOD._x000d_
Čerpání položky bude dle skutečného množství provedených prací na základě zápisu ve stavebním deníku a schválení TDS._x000d_
celkem položka 12960 - 87,22 m3 *2,0 t/m3 = 174,440 =&gt; A</t>
  </si>
  <si>
    <t>02520</t>
  </si>
  <si>
    <t>ZKOUŠENÍ MATERIÁLŮ NEZÁVISLOU ZKUŠEBNOU</t>
  </si>
  <si>
    <t>Laboratorní zkouška sedimentu z koryta toku jako podklad k rozhodnutí o způsobu likvidace sedimentů a výkopků v korytě._x000d_
_x000d_
1 = 1,000 =&gt; A</t>
  </si>
  <si>
    <t>02811</t>
  </si>
  <si>
    <t>PRŮZKUMNÉ PRÁCE GEOTECHNICKÉ NA POVRCHU</t>
  </si>
  <si>
    <t>Práce geotechnika na stavbě při zakládání mostního objektu. Vyhodnocení souladu s PDPS a RDS._x000d_
Geotechnický dozor na stavbě při zakládání objektu dle TKP, ČSN a PD - kompletní práce dodavatele včetně vyhodnocení, zápisů, zpráv atp."_x000d_
_x000d_
1 = 1,000 =&gt; A</t>
  </si>
  <si>
    <t>02861</t>
  </si>
  <si>
    <t>PRŮZKUMNÉ PRÁCE PROTIKOROZNÍ A BLUDNÝCH PROUDŮ NA POVRCHU</t>
  </si>
  <si>
    <t xml:space="preserve">Měření bludných proudů podle MP-DEM (Dokumentace elektrických a geofyzikálních měření betonových mostních objektů a ostatních betonových konstrukcí pozemních komunikací, metodický pokyn MD ČR čj. - metodika měření vlivu  bludných proudů). _x000d_
Zahrnuje požadovaná měření během stavby a po dokončení stavby dle TZ - kapitola 4.9.4. dle TP 124. _x000d_
Zahrnuje vypracování plánu měření před zahájením stavby, vyhotovování protokolů z kontrolních měření a vyhotovení závěrečné zprávy DEMZ včetně závěrečného vyhodnocení a pasportu postu dle MP DEM a TP 124. Dokumenty budou projednány, odsouhlaseny a odevzdány v počtu a rozsahu definovaným ZOP a SOD. _x000d_
Položka nezahrnuje vývody pro měření bludných proudů (vykázány v samostatné položce), vodivé propojení výztuže (součástí jednotlivých položek výztuže) a další konstrukční opatření jednotlivých konstrukcí (vždy součástí dané položky)."_x000d_
celkem - 1 = 1,000 =&gt; A</t>
  </si>
  <si>
    <t>02910</t>
  </si>
  <si>
    <t>OSTATNÍ POŽADAVKY - ZEMĚMĚŘIČSKÁ MĚŘENÍ</t>
  </si>
  <si>
    <t xml:space="preserve">Soubor geodetických prací nutných pro vytyčovací práce na objektu SO 201, ověřovací a kontrolní měření ve smyslu TKP 1 odborně způsobilými osobami.  Položka zahrnuje zřízení primární vytyčovací sítě dle TKP 1.  _x000d_
Včetně vložení do DTM kraje dle předpisu P1._x000d_
1 = 1,000 =&gt; A</t>
  </si>
  <si>
    <t>029412</t>
  </si>
  <si>
    <t>OSTATNÍ POŽADAVKY - VYPRACOVÁNÍ MOSTNÍHO LISTU</t>
  </si>
  <si>
    <t>Celkem soubor prací akce v daném rozsahu, počtu._x000d_
Mostní list na objekt mostu včetně zadání mostu do BMS (vše dle ČSN 73 6220, 736221 a 736222). _x000d_
_x000d_
1 = 1,000 =&gt; A</t>
  </si>
  <si>
    <t>cena za vypracování - RDS (realizační dokumentace stavby) objektu SO 201_x000d_
1 = 1,000 =&gt; A</t>
  </si>
  <si>
    <t>OSTAT POŽADAVKY - DOKUMENTACE SKUTEČ PROVEDENÍ V DIGIT FORMĚ</t>
  </si>
  <si>
    <t>Cena za zpracování DSPS (dokumentace skutečného provedení stavby) objektu SO 201_x000d_
1 = 1,000 =&gt; A</t>
  </si>
  <si>
    <t>02953</t>
  </si>
  <si>
    <t>OSTATNÍ POŽADAVKY - HLAVNÍ MOSTNÍ PROHLÍDKA</t>
  </si>
  <si>
    <t>1. HMP včetně zadání do BMS (vše dle ČSN 73 6220, 736221 a 736222), projednání a odsouhlasení. _x000d_
_x000d_
1 = 1,000 =&gt; A</t>
  </si>
  <si>
    <t>Položka obsahuje provizorní zatrubnění vodního toku po dobu výstavby. Předpokládá se osazení dvojice trub DN 600 do stávajícího koryta včetně těsnících hrázek na vtoku a výtoku. Položka včetně předpokládaného obsypu trub a zřízení přejezdu přes trouby pomocí panelové rovnaniny. Položka obsahuje kompletní zřízení, údržbu a kompletní odstranění po dokončení stavby. Přesný návrh zatrubnění a případného přejezdu dle návrhu dodavatele v rámci realizační dokumentaci stavby._x000d_
zatrubnění toku dvojicí trub - 2*25,0 = 50,000 =&gt; A</t>
  </si>
  <si>
    <t>Vytěžení zeminy z deponie stavby._x000d_
celkem pro položku 17111 - 852,99 = 852,990 =&gt; A _x000d_
celkem pro položku 17131 - 38,36 = 38,360 =&gt; B _x000d_
celkem pro položku 173103 - 11,71 = 11,710 =&gt; C _x000d_
celkem pro položku 17511 - 120,86 = 120,860 =&gt; D _x000d_
celkem pro položku 18220 - 45,57 = 45,570 =&gt; E _x000d_
celkem pro položku 18230 - 32,04 = 32,040 =&gt; F _x000d_
_x000d_
Celkem: A+B+C+D+E+F = 1101,530 =&gt; G</t>
  </si>
  <si>
    <t>Jedná se o předpokládaná množství. Položka obsahuje výkopy v korytě toku pro zřízení opevnění koryta pod mostem včetně příčných prahů a případné pročištění koryta pouze v minimálním rozsahu pro napojení koryta před a za mostem maximálně do 10m od příčných prahů._x000d_
Čerpání položky bude dle skutečného množství provedených prací na základě zápisu ve stavebním deníku a schválení TDS._x000d_
Předpokládá se skládkování materiálu jako nevhodné zeminy (pol. 014102.A), materiál bude ale vyskládkován dle přesného zatřídění na základě chemického rozboru sedimentu._x000d_
Výkopy v korytě pod mostem - předpoklad - 0,6*7,0*13,1 = 55,020 =&gt; A _x000d_
Navíc výkopy v korytě pro příčné prahy - 2*0,5*0,6*7,0 = 4,200 =&gt; B _x000d_
Pročištění koryta před a za mostem - předpoklad - 0,2*7,0*(10,0+10,0) = 28,000 =&gt; C _x000d_
_x000d_
Celkem: A+B+C = 87,220 =&gt; D</t>
  </si>
  <si>
    <t>Včetně odvozu na deponii stavby v režii zhotovitele do dodavatelem určené vzdálenosti. Předpokládá se využití materiálu v rámci stavby._x000d_
Rozměry odečteny z grafického systému AutoCAD. Výkopy uvažovány od upraveného terénu po sejmutí ornice. Sejmutí ornice se předpokládá 0,5m v rámci jíného stavebního objektu._x000d_
Výkop pro výměnu O1 - náhradní kvádr 3,3*1,1*12,5 = 45,375 =&gt; A _x000d_
Výkop pro výměnu O2 - náhradní kvádr 3,2*0,9*12,5 = 36,000 =&gt; B _x000d_
Výkop pro výměnu rovnoběžných křídel O1 - náhradní kvádry 2*2,8*1,1*2,5 = 15,400 =&gt; C _x000d_
Výkop pro výměnu rovnoběžných křídel O2 - náhradní kvádry 2*2,7*0,9*2,5 = 12,150 =&gt; D _x000d_
Výkop pro výměnu šikmých křídel O1 - náhradní kvádry 2*5,5*0,6*9,6 = 63,360 =&gt; E _x000d_
Výkop pro výměnu šikmých křídel O2 - náhradní kvádry 2*5,5*0,3*11,6 = 38,280 =&gt; F _x000d_
Výkop pro objekt vývařiště - náhradní kvádr 0,8*2,0*2,7 = 4,320 =&gt; G _x000d_
_x000d_
Celkem: A+B+C+D+E+F+G = 214,885 =&gt; H</t>
  </si>
  <si>
    <t>17111</t>
  </si>
  <si>
    <t>ULOŽENÍ SYPANINY DO NÁSYPŮ SE ZLEPŠENÍM ZEMINY</t>
  </si>
  <si>
    <t>Rozměry odečteny z grafického systému AutoCAD._x000d_
Položka převzata z SO 101. Platí popis položky z SO 101._x000d_
Od km 3,180 po přechodovou oblast - náhradní kvádr 3,5*3,7*21,5 = 278,425 =&gt; A _x000d_
Od přechodové oblasti po km 3,210 - náhradní kvádr 4,2*5,7*24,0 = 574,560 =&gt; B _x000d_
_x000d_
Celkem: A+B = 852,985 =&gt; C</t>
  </si>
  <si>
    <t>Uložení na trvalé skládky nebo deponie stavby dle vhodnosti materiálu pro budoucí využití na stavbě._x000d_
Nakypření zeminy při výkopových pracích není ve výpočtu kubatur zahrnuto. Zhotovitel musí tento fakt zahrnout do nabídkové ceny. _x000d_
příspěvek položky 12960 - celkem 87,22 m3 = 87,220 =&gt; A _x000d_
příspěvek položky 13173 - celkem 214,89 m3 = 214,890 =&gt; B _x000d_
příspěvek položky 264730.A - celkem 40,0*3,14*0,7*0,7/4 = 15,386 =&gt; C _x000d_
příspěvek položky 264830.A - celkem 15,0*3,14*0,7*0,7/4 = 5,770 =&gt; D _x000d_
_x000d_
Celkem: A+B+C+D = 323,266 =&gt; E</t>
  </si>
  <si>
    <t>Rozměry odečteny z grafického systému AutoCAD._x000d_
Položka převzata z SO 101. Platí popis položky z SO 101._x000d_
Od km 3,180 po přechodovou oblast - náhradní kvádr 2*0,4*1,2*5,3 = 5,088 =&gt; A _x000d_
Od přechodové oblasti po km 3,210 - náhradní kvádr 2*0,4*1,2*6,9 = 6,624 =&gt; B _x000d_
_x000d_
Celkem: A+B = 11,712 =&gt; C</t>
  </si>
  <si>
    <t>Rozměry odečteny z grafického systému AutoCAD._x000d_
Uvažuje se použití materiálu vytěženého na stavbě uloženého na deponii v režii zhotovitele, zemina označená jako "Zásyp základu". Včetně dovozu z dočasné skládky (deponie) stavby._x000d_
Obsyp stojky a šikmých křídel na líci 01 - náhradní kvádr 0,6*1,5*(2,0+8,0+14,5+8,0+2,0) = 31,050 =&gt; A _x000d_
Obsyp stojky a šikmých křídel na líci 02 - náhradní kvádr 0,7*1,8*(2,0+10,0+14,5+10,0+2,0) = 48,510 =&gt; B _x000d_
Doplnění terénu po sejmuté ornici pod ohumusováním před šikmými křídly - předpoklad - 4*0,35*22,0 = 30,800 =&gt; C _x000d_
Svahové kužele na líci rovnoběžných křídel nad vyztuežným svahem - náhradní kvádry 4*0,7*2,5*1,5 = 10,500 =&gt; D _x000d_
_x000d_
Celkem: A+B+C+D = 120,860 =&gt; E</t>
  </si>
  <si>
    <t>Rozměry odečteny z grafického systému AutoCAD._x000d_
Vhodná nesoudržná zemina včetně parametrů hutnění dle požadavků opěrného výztužného systému šikmých křídel. Zhotovitel může v rámci RDS provést alternativní návrh vyztuženého svahu se splněním základních dimenzí a požadavků._x000d_
křídla opěry O1 - 2*(4,1*3,5*2,0+(4,1+0,8)/2*3,5*8,0) = 194,600 =&gt; A _x000d_
křídla opěry O2 - 2*(4,1*3,5*2,0+(4,1+0,8)/2*3,5*10,0) = 228,900 =&gt; B _x000d_
_x000d_
Celkem: A+B = 423,500 =&gt; C</t>
  </si>
  <si>
    <t>Rozměry odečteny z grafického systému AutoCAD._x000d_
Položka převzata z SO 101. Platí popis položky z SO 101._x000d_
Od km 3,180 po přechodovou desku - 3,7*12,5 = 46,250 =&gt; A _x000d_
Od přechodové desky po km 3,210 - 5,4*12,5 = 67,500 =&gt; B _x000d_
_x000d_
Celkem: A+B = 113,750 =&gt; C</t>
  </si>
  <si>
    <t>Rozměry odečteny z grafického systému AutoCAD. _x000d_
Položka převzata z SO 101. Platí popis položky z SO 101._x000d_
Svah vlevo před mostem - 0,15*1,3*47,5 = 9,263 =&gt; A _x000d_
Svah vpravo před mostem - 0,15*1,3*52,1 = 10,160 =&gt; B _x000d_
Svah vlevo za mostem - 0,15*1,3*61,7 = 12,032 =&gt; C _x000d_
Svah vpravo za mostem - 0,15*1,3*72,4 = 14,118 =&gt; D _x000d_
_x000d_
Celkem: A+B+C+D = 45,573 =&gt; E</t>
  </si>
  <si>
    <t>Rozměry odečteny z grafického systému AutoCAD. _x000d_
Plochy mezi šikmými křídly a korytem - 0,15*(42,1+48,8+55,2+67,5) = 32,040 =&gt; A</t>
  </si>
  <si>
    <t>celkem svahy - pol. 18220 - 45,57/0,15 = 303,800 =&gt; B _x000d_
celkem na rozprostřené ornici - pol. 18230 - 32,04/0,15 = 213,600 =&gt; A _x000d_
_x000d_
Celkem: B+A = 517,400 =&gt; C</t>
  </si>
  <si>
    <t>celkem pol. 18242 - 517,41 = 517,410 =&gt; A</t>
  </si>
  <si>
    <t>Rozměry odečteny z grafického systému AutoCAD._x000d_
Od km 3,180 po přechodovou oblast - náhradní kvádr 0,5*1,9*13,7 = 13,015 =&gt; A _x000d_
Od přechodové oblasti po km 3,210 - náhradní kvádr 0,5*3,7*13,7 = 25,345 =&gt; B _x000d_
Celkem: A+B = 38,360 =&gt; C</t>
  </si>
  <si>
    <t>21341</t>
  </si>
  <si>
    <t>DRENÁŽNÍ VRSTVY Z PLASTBETONU (PLASTMALTY)</t>
  </si>
  <si>
    <t>odvodňovací proužek podél levé římsy na celou délku izolace pásy - 0,15*0,035*14,6 = 0,077 =&gt; A _x000d_
rozšíření v místě odvodňovačů celoplošné izolace - 2*0,5*(0,5-0,15)*0,040 = 0,014 =&gt; B _x000d_
rozšíření v místě mostního odvodňovače - 1*(0,6-0,35)*(0,6-0,40)*0,040 = 0,002 =&gt; C _x000d_
_x000d_
Celkem: A+B+C = 0,093 =&gt; D</t>
  </si>
  <si>
    <t>21450</t>
  </si>
  <si>
    <t>SANAČNÍ VRSTVY Z KAMENIVA</t>
  </si>
  <si>
    <t>Rozměry odečteny z grafického systému AutoCAD. _x000d_
Předpokládá se výměna podloží v případě nedostatečně únosné základové spáry mostu._x000d_
výměna pod rámovými stojkami - 2*0,60*3,0*12,1 = 43,560 =&gt; A _x000d_
výměna pod rovnoběžnými křídly - 4*0,60*2,40*2,5 = 14,400 =&gt; B _x000d_
výměna pod šikmými křídly - 0,60*5,0*(2*10,0+2*12,0) = 132,000 =&gt; C _x000d_
_x000d_
Celkem: A+B+C = 189,960 =&gt; D</t>
  </si>
  <si>
    <t>21566</t>
  </si>
  <si>
    <t>ÚPRAVA ZEMIN V PODLOŽÍ HL DO 0,5M</t>
  </si>
  <si>
    <t>Rozměry odečteny z grafického systému AutoCAD._x000d_
Položka převzata z SO 101. Platí popis položky z SO 101._x000d_
Od km 3,180 po přechodovou oblast - 5,8*30,7 = 178,060 =&gt; A _x000d_
Od přechodové oblasti po km 3,210 - 7,9*31,5 = 248,850 =&gt; B _x000d_
_x000d_
Celkem: A+B = 426,910 =&gt; C</t>
  </si>
  <si>
    <t>224326</t>
  </si>
  <si>
    <t>PILOTY ZE ŽELEZOBETONU C40/50</t>
  </si>
  <si>
    <t>beton C35/45-XC4 (CZ F.1.2) – Cl 0,40; Dmax 22_x000d_
Požaduje se kontrola opření paty pilot do skalního podloží. Kontrola geotechnikem v rámci pol. 02811._x000d_
Čerpání položky bude dle skutečného množství provedených prací na základě zápisu ve stavebním deníku a schválení TDS. _x000d_
Piloty celkem - 2*5*5,5*3,14*0,7*0,7/4 = 21,156 =&gt; A</t>
  </si>
  <si>
    <t>224365</t>
  </si>
  <si>
    <t>VÝZTUŽ PILOT Z OCELI 10505, B500B</t>
  </si>
  <si>
    <t>předpoklad 0,130 t/m3 - výztuž dle návrhu v RDS dokumentaci_x000d_
Včetně provaření výztuže dle TP 124._x000d_
celkem předpoklad - 0,130*21,16 = 2,751 =&gt; A</t>
  </si>
  <si>
    <t>264730</t>
  </si>
  <si>
    <t>VRTY PRO PILOTY TŘ I A II D DO 800MM</t>
  </si>
  <si>
    <t>Předpokládá se vyšší jednotková cena s ohledem na málé kubatury prací. _x000d_
Požaduje se kontrola opření paty pilot do skalního podloží. Kontrola geotechnikem v rámci pol. 02811._x000d_
Položka včetně případného zřízení a odstranění pilotážní plošiny._x000d_
Včetně odvozu na deponii stavby v režii zhotovitele do dodavatelem určené vzdálenosti. Předpokládá se využití materiálu v rámci stavby._x000d_
Část vrtu pro piloty - 2*5*4,0 = 40,000 =&gt; A</t>
  </si>
  <si>
    <t>264830</t>
  </si>
  <si>
    <t>VRTY PRO PILOTY TŘ III A IV D DO 800MM</t>
  </si>
  <si>
    <t>Předpokládá se vyšší jednotková cena s ohledem na málé kubatury prací. _x000d_
Požaduje se kontrola opření paty pilot do skalního podloží. Kontrola geotechnikem v rámci pol. 02811._x000d_
Položka včetně případného zřízení a odstranění pilotážní plošiny._x000d_
Včetně odvozu na deponii stavby v režii zhotovitele do dodavatelem určené vzdálenosti. Předpokládá se využití materiálu v rámci stavby._x000d_
Část vrtu pro piloty - 2*5*1,5 = 15,000 =&gt; A</t>
  </si>
  <si>
    <t xml:space="preserve">beton C30/37-XF4,XD3 dle souboru detailů_x000d_
patky zábradlí   - 4*4*3,14*0,35*0,35/4*0,8 = 1,231 =&gt; A</t>
  </si>
  <si>
    <t>272365</t>
  </si>
  <si>
    <t>VÝZTUŽ ZÁKLADŮ Z OCELI 10505, B500B</t>
  </si>
  <si>
    <t>předpoklad 7,11 kg/kus - výztuž dle návrhu v RDS dokumentaci_x000d_
celkem odhad - 4*4*7,11*0,001 = 0,114 =&gt; A</t>
  </si>
  <si>
    <t>28997F</t>
  </si>
  <si>
    <t>OPLÁŠTĚNÍ (ZPEVNĚNÍ) Z GEOTEXTILIE DO 600G/M2</t>
  </si>
  <si>
    <t>geotextílie 600 g/m2_x000d_
rub stojek - 2*4,2*9,5 = 79,800 =&gt; A _x000d_
rub křídel - 4*4,8*2,5 = 48,000 =&gt; B _x000d_
ochrana nátěrů na líci stojek - 2*0,65*10,5 = 13,650 =&gt; C _x000d_
ochrana nátěrů na líci a čele křídel - 4*(0,5*4,8+3,5*4,5) = 72,600 =&gt; D _x000d_
ochrana nátěrů na přechodových deskách - 2*(0,3+3,3)*9,5 = 68,400 =&gt; E _x000d_
geotextílie na těsnící fólii - 2*3,5*9,5 = 66,500 =&gt; F _x000d_
pod výměnou podloží pod stojkami - 2*4,0*12,0 = 96,000 =&gt; G _x000d_
pod výměnou podloží pod rovnoběžnými křídly - 4*3,5*2,5 = 35,000 =&gt; H _x000d_
pod výměnou podloží pod šikmými křídly - 5,5*(2*10,0+2*12,0) = 242,000 =&gt; I _x000d_
_x000d_
Celkem: A+B+C+D+E+F+G+H+I = 721,950 =&gt; J</t>
  </si>
  <si>
    <t>28999</t>
  </si>
  <si>
    <t>OPLÁŠTĚNÍ (ZPEVNĚNÍ) Z FÓLIE</t>
  </si>
  <si>
    <t>Těsnící fólie s dle požadavků ČSN 73 6244 v přechodových oblastech_x000d_
za rámovými stojkami - 2*3,5*9,5 = 66,500 =&gt; A</t>
  </si>
  <si>
    <t>3 - svislé konstrukce</t>
  </si>
  <si>
    <t>31717</t>
  </si>
  <si>
    <t>KOVOVÉ KONSTRUKCE PRO KOTVENÍ ŘÍMSY</t>
  </si>
  <si>
    <t xml:space="preserve">kompletní konstrukce kotvení říms vč. dodávky, PKO, vrtů, vlepení_x000d_
celkem kotvy říms  (po 1m) - 18+18 = 36,000 =&gt; A</t>
  </si>
  <si>
    <t>beton C30/37-XC4, XF4, XD3 (CZ F.1.2) – Cl 0,40; Dmax 16 _x000d_
římsy na mostě - 2*18,0*(0,3*0,82+0,28*0,48) = 13,694 =&gt; A</t>
  </si>
  <si>
    <t>317365</t>
  </si>
  <si>
    <t>VÝZTUŽ ŘÍMS Z OCELI 10505, B500B</t>
  </si>
  <si>
    <t>předpoklad 0,130 t/m3 - výztuž dle návrhu v RDS dokumentaci_x000d_
celkem předpoklad - 0,130*13,69 = 1,780 =&gt; A</t>
  </si>
  <si>
    <t>32833</t>
  </si>
  <si>
    <t>OPĚRNÝ SYSTÉM S LÍCEM Z TRVALÉ OCELOVÉ SÍTĚ S OZELENĚNÍM VÝŠ 4M - 6M</t>
  </si>
  <si>
    <t>Bude použit certifikovaný opěrný systém s životností minimálně 100 let. V tomto stupni se předpokládají výztužné geomříže délky kotevního systému 3,0m po vrstvách výšky 0,6m s dlouhodobou návrhovou pevností min. 43,6 kN/m. Zhotovitel může v rámci RDS provést alternativní návrh vyztuženého svahu se splněním základních dimenzí a požadavků._x000d_
křídla opěry O1 - 2*(4,5*2,0+(4,5+0,8)/2*8,0) = 60,400 =&gt; A _x000d_
křídla opěry O2 - 2*(4,5*2,0+(4,5+0,8)/2*10,0) = 71,000 =&gt; B _x000d_
_x000d_
Celkem: A+B = 131,400 =&gt; C</t>
  </si>
  <si>
    <t>333325</t>
  </si>
  <si>
    <t>MOSTNÍ OPĚRY A KŘÍDLA ZE ŽELEZOVÉHO BETONU DO C30/37</t>
  </si>
  <si>
    <t>beton C30/37-XC4, XF3, XD1 (CZ F.1.2) – Cl 0,40; Dmax 22_x000d_
Položka včetně nátěrů - plochy pod úrovní terénu budou opatřeny izolačními nátěry 1 x penetračním nátěrem ALP + 2 x asfaltovým nátěrem ALN. Ochrana nátěrů z geotextílie je vykázána v samostatné položce._x000d_
rámové stojky - 2*4,20*1,0*10,5 = 88,200 =&gt; A _x000d_
zavěšená křídla - 4*(2,5*0,5*4,73+0,25*0,5*0,67) = 23,985 =&gt; B _x000d_
_x000d_
Celkem: A+B = 112,185 =&gt; C</t>
  </si>
  <si>
    <t>333365</t>
  </si>
  <si>
    <t>VÝZTUŽ MOSTNÍCH OPĚR A KŘÍDEL Z OCELI 10505, B500B</t>
  </si>
  <si>
    <t xml:space="preserve">předpoklad 0,180 t/m3 - výztuž dle návrhu v RDS dokumentaci_x000d_
Včetně provaření výztuže dle TP 124._x000d_
celkem odhad - 0,180 t/m3*112,19 m3  = 20,194 =&gt; A</t>
  </si>
  <si>
    <t>420325</t>
  </si>
  <si>
    <t>PŘECHODOVÉ DESKY MOSTNÍCH OPĚR ZE ŽELEZOBETONU C30/37</t>
  </si>
  <si>
    <t>beton C30/37-XC4, XF3, XD1 (CZ F.1.2) – Cl 0,40; Dmax 22_x000d_
Položka včetně nátěrů - plochy pod úrovní terénu budou opatřeny izolačními nátěry 1 x penetračním nátěrem ALP + 2 x asfaltovým nátěrem ALN. Ochrana nátěrů z geotextílie je vykázána v samostatné položce._x000d_
přechodové desky - 2*(0,30*2,50+(0,30+0,60)/2*1,50+0,60*0,25)*9,4 = 29,610 =&gt; A</t>
  </si>
  <si>
    <t>420365</t>
  </si>
  <si>
    <t>VÝZTUŽ PŘECHODOVÝCH DESEK MOSTNÍCH OPĚR Z OCELI 10505, B500B</t>
  </si>
  <si>
    <t xml:space="preserve">předpoklad 0,180 t/m3 - výztuž dle návrhu v RDS dokumentaci_x000d_
celkem odhad - 0,180 t/m3 *29,61 m3  = 5,330 =&gt; A</t>
  </si>
  <si>
    <t>421325</t>
  </si>
  <si>
    <t>MOSTNÍ NOSNÉ DESKOVÉ KONSTRUKCE ZE ŽELEZOBETONU C30/37</t>
  </si>
  <si>
    <t>beton C30/37-XC4, XF3, XD1 (CZ F.1.2) – Cl 0,40; Dmax 22_x000d_
rámová příčel - (2*0,60*0,75+2*(0,60+0,45)/2*2,50+0,45*6,0)*10,5+0,05*0,29*12,5 = 65,544 =&gt; A</t>
  </si>
  <si>
    <t>421365</t>
  </si>
  <si>
    <t>VÝZTUŽ MOSTNÍ DESKOVÉ KONSTRUKCE Z OCELI 10505</t>
  </si>
  <si>
    <t xml:space="preserve">předpoklad 0,250 t/m3 - výztuž dle návrhu v RDS dokumentaci_x000d_
Včetně provaření výztuže dle TP 124._x000d_
celkem odhad - 0,250 t/m3*65,54 m3  = 16,385 =&gt; A</t>
  </si>
  <si>
    <t>42815</t>
  </si>
  <si>
    <t>MOSTNÍ LOŽISKA Z ASFALT PÁSŮ</t>
  </si>
  <si>
    <t>kluzné uložení přechodových desek dle souboru detailů_x000d_
plochy uložení přechodových desek - 2*0,25*9,5 = 4,750 =&gt; A</t>
  </si>
  <si>
    <t>42838</t>
  </si>
  <si>
    <t>KLOUB ZE ŽELEZOBETONU VČET VÝZTUŽE</t>
  </si>
  <si>
    <t>Vrubové klouby dle souboru detailů. _x000d_
vrubové klouby mezi příčlí a přech. deskami - 2*9,40 = 18,800 =&gt; A</t>
  </si>
  <si>
    <t>beton C8/10 X0_x000d_
podkladní beton pod stojkami - 2*0,20*1,70*10,9+4*0,20*0,90*2,20 = 8,996 =&gt; A _x000d_
podkladní beton pod rubovou drenáž - 2*0,30*1,0*9,5 = 5,700 =&gt; B _x000d_
pod přechodové desky - 2*0,1*4,15*9,50 = 7,885 =&gt; C _x000d_
_x000d_
Celkem: A+B+C = 22,581 =&gt; D</t>
  </si>
  <si>
    <t>451314</t>
  </si>
  <si>
    <t>PODKLADNÍ A VÝPLŇOVÉ VRSTVY Z PROSTÉHO BETONU C25/30</t>
  </si>
  <si>
    <t>Rozměry odečteny z grafického systému AutoCAD._x000d_
beton C20/25nXF3 _x000d_
Pod zádlažbu za křídly - 3*0,1*0,80*2,5+1*0,1*0,80*4,5 = 0,960 =&gt; A _x000d_
Pod kamennou dlažbu opevnění koryta - 0,15*(2*1,4*2,25+2,0)*10,1 = 12,575 =&gt; B _x000d_
_x000d_
Celkem: A+B = 13,535 =&gt; C</t>
  </si>
  <si>
    <t>45160</t>
  </si>
  <si>
    <t>PODKL A VÝPLŇ VRSTVY Z MEZEROVITÉHO BETONU</t>
  </si>
  <si>
    <t>Z mezerovitého betonu dle TKP 18._x000d_
rubová drenáž - 2*0,3*0,3*9,5 = 1,710 =&gt; A</t>
  </si>
  <si>
    <t>45852</t>
  </si>
  <si>
    <t>VÝPLŇ ZA OPĚRAMI A ZDMI Z KAMENIVA DRCENÉHO</t>
  </si>
  <si>
    <t>Rozměry odečteny z grafického systému AutoCAD._x000d_
Materiál "ochranný obsyp" a "podkladní přechodový klín" dle ČSN 73 6244 na dané ID dle materiálu._x000d_
Ochranný obsyp opěr - 2*0,6*2,4*9,5 = 27,360 =&gt; A _x000d_
Podkladní přechodový klín pod přechodovou deskou - 2*0,5*4,2*9,5 = 39,900 =&gt; B _x000d_
Podkladní přechodový klín před přechodovou deskou - 2*0,8*1,7*(1,9+9,5+1,9) = 36,176 =&gt; C _x000d_
_x000d_
Celkem: A+B+C = 103,436 =&gt; D</t>
  </si>
  <si>
    <t>45857</t>
  </si>
  <si>
    <t>VÝPLŇ ZA OPĚRAMI A ZDMI Z KAMENIVA TĚŽENÉHO</t>
  </si>
  <si>
    <t>Rozměry odečteny z grafického systému AutoCAD._x000d_
Materiál "zásyp za opěrou" dle ČSN 73 6244 na dané ID dle materiálu._x000d_
Včetně vrstev štěrkopísku pod a nad těsnící fólií._x000d_
Zásyp za opěrami - náhradní kvádry - 2*2,8*3,8*9,5 = 202,160 =&gt; A</t>
  </si>
  <si>
    <t>461315</t>
  </si>
  <si>
    <t>PATKY Z PROSTÉHO BETONU C30/37</t>
  </si>
  <si>
    <t>beton C30/37 – XC4, XF4_x000d_
Příčné prahy v korytě vodního toku - 2*0,5*1,0*(2*1,4*2,25+2,0) = 8,300 =&gt; A</t>
  </si>
  <si>
    <t>46321</t>
  </si>
  <si>
    <t>ROVNANINA Z LOMOVÉHO KAMENE</t>
  </si>
  <si>
    <t>Rozměry odečteny z grafického systému AutoCAD._x000d_
Kamenná rovnanina s kameny o hmotnosti 70kg s urovnaným lícem a proštěrkováním._x000d_
Napojení na stávající koryto - 2*1,0*0,5*(2*1,4*2,25+2,0) = 8,300 =&gt; A _x000d_
Vsakovací objekt - 0,5*1,1*1,6 = 0,880 =&gt; B _x000d_
_x000d_
Celkem: A+B = 9,180 =&gt; C</t>
  </si>
  <si>
    <t>Rozměry odečteny z grafického systému AutoCAD._x000d_
Celkem dlažby opevnění a úprav pod mostem tl kamene 0,25m do podkladního betonu (podkladní beton vykázán v položce 451314) s vyspárováním z malty M25 XF4._x000d_
Kamenná dlažba opevnění koryta - 0,25*(2*1,4*2,25+2,0)*10,1 = 20,958 =&gt; A</t>
  </si>
  <si>
    <t>5 - Komunikace</t>
  </si>
  <si>
    <t>Rozměry odečteny z grafického systému AutoCAD._x000d_
Položka převzata z SO 101. Platí popis položky z SO 101._x000d_
podkladní vrstva vozovky MZK - tl.200mm_x000d_
Od km 3,180 po přechodovou desku - 0,20*7,3*9,4 = 13,724 =&gt; A _x000d_
Od přechodové desky po km 3,210 - 0,20*9,0*9,4 = 16,920 =&gt; B _x000d_
_x000d_
Celkem: A+B = 30,644 =&gt; C</t>
  </si>
  <si>
    <t>Rozměry odečteny z grafického systému AutoCAD._x000d_
Položka převzata z SO 101. Platí popis položky z SO 101._x000d_
podkladní vrstva vozovky ŠDa - tl.250mm_x000d_
Od km 3,180 po přechodovou desku - 0,25*6,5*11,5 = 18,688 =&gt; A _x000d_
Od přechodové desky po km 3,210 - 0,25*7,5*11,5 = 21,563 =&gt; B _x000d_
hutněná štěrkodrť 0/63 pod mostem_x000d_
zpevnění povrchu pod mostem - 2*0,20*2,25*11,1 = 9,990 =&gt; C _x000d_
_x000d_
Celkem: A+B+C = 50,241 =&gt; D</t>
  </si>
  <si>
    <t>Rozměry odečteny z grafického systému AutoCAD._x000d_
Položka převzata z SO 101. Platí popis položky z SO 101._x000d_
Od km 3,180 po zádlažbu za křídlem - 2*0,15*1,7*2,8 = 1,428 =&gt; A _x000d_
Od zádlažby za křídlem po km 3,210 - 0,15*1,7*(4,5+2,3) = 1,734 =&gt; B _x000d_
_x000d_
Celkem: A+B = 3,162 =&gt; C</t>
  </si>
  <si>
    <t>Rozměry odečteny z grafického systému AutoCAD._x000d_
Položka převzata z SO 101. Platí popis položky z SO 101._x000d_
Od km 3,180 po přechodovou desku - 7,6*9,5 = 72,200 =&gt; A _x000d_
Od přechodové desky po km 3,210 - 9,3*9,5 = 88,350 =&gt; B _x000d_
_x000d_
Celkem: A+B = 160,550 =&gt; C</t>
  </si>
  <si>
    <t>Rozměry odečteny z grafického systému AutoCAD._x000d_
Položka převzata z SO 101. Platí popis položky z SO 101._x000d_
Pod ložnou vrstvou - 30,0*9,5 = 285,000 =&gt; A _x000d_
Pod obrusnou vrstvou - 30,0*9,5 = 285,000 =&gt; B _x000d_
_x000d_
Celkem: A+B = 570,000 =&gt; C</t>
  </si>
  <si>
    <t>574B04</t>
  </si>
  <si>
    <t>ASFALTOVÝ BETON PRO OBRUSNÉ VRSTVY MODIFIK ACO 11+</t>
  </si>
  <si>
    <t>Rozměry odečteny z grafického systému AutoCAD._x000d_
Položka převzata z SO 101. Platí popis položky z SO 101._x000d_
obrusná vrstva - 0,04*30,0*9,5 = 11,400 =&gt; A</t>
  </si>
  <si>
    <t>574D06</t>
  </si>
  <si>
    <t>ASFALTOVÝ BETON PRO LOŽNÍ VRSTVY MODIFIK ACL 16+, 16S</t>
  </si>
  <si>
    <t>Rozměry odečteny z grafického systému AutoCAD._x000d_
Položka převzata z SO 101. Platí popis položky z SO 101._x000d_
ložná vrstva - 0,06*30,0*9,5 = 17,100 =&gt; A</t>
  </si>
  <si>
    <t>574F06</t>
  </si>
  <si>
    <t>ASFALTOVÝ BETON PRO PODKLADNÍ VRSTVY MODIFIK ACP 16+, 16S</t>
  </si>
  <si>
    <t>Rozměry odečteny z grafického systému AutoCAD._x000d_
Položka převzata z SO 101. Platí popis položky z SO 101._x000d_
Od km 3,180 po přechodovou desku - 0,07*7,6*9,5 = 5,054 =&gt; A _x000d_
Od přechodové desky po km 3,210 - 0,07*9,3*9,5 = 6,185 =&gt; B _x000d_
_x000d_
Celkem: A+B = 11,239 =&gt; C</t>
  </si>
  <si>
    <t>575C43</t>
  </si>
  <si>
    <t>LITÝ ASFALT MA IV (OCHRANA MOSTNÍ IZOLACE) 11 TL. 35MM</t>
  </si>
  <si>
    <t>Ochrana izolace MA 11 IV._x000d_
ochrana izolace na mostě - 9,35*14,6 = 136,510 =&gt; A</t>
  </si>
  <si>
    <t>582611</t>
  </si>
  <si>
    <t>KRYTY Z BETON DLAŽDIC SE ZÁMKEM ŠEDÝCH TL 60MM DO LOŽE Z KAM</t>
  </si>
  <si>
    <t>Betonová dlažba bude z betonu C30/37-XF4,XC4 do betonového lože (betonové lože vykázáno samostatnou položkou)._x000d_
zádlažby za křídly - 0,80*(3*2,4+4,4) = 9,280 =&gt; A</t>
  </si>
  <si>
    <t>rub stojek - 2*4,2*9,5 = 79,800 =&gt; A _x000d_
rub křídel - 4*4,8*2,5 = 48,000 =&gt; B _x000d_
_x000d_
Celkem: A+B = 127,800 =&gt; C</t>
  </si>
  <si>
    <t>711442</t>
  </si>
  <si>
    <t>IZOLACE MOSTOVEK CELOPLOŠNÁ ASFALTOVÝMI PÁSY S PEČETÍCÍ VRSTVOU</t>
  </si>
  <si>
    <t>Lze použít pouze izolační systém schválený Ministerstvem dopravy._x000d_
rámová příčel - 13,0*10,5 = 136,500 =&gt; A _x000d_
přetažení na povrch přechodových desek - 2*0,8*9,5 = 15,200 =&gt; B _x000d_
povrch křídel - 4*0,50*2,5 = 5,000 =&gt; C _x000d_
_x000d_
Celkem: A+B+C = 156,700 =&gt; D</t>
  </si>
  <si>
    <t>711502</t>
  </si>
  <si>
    <t>OCHRANA IZOLACE NA POVRCHU ASFALTOVÝMI PÁSY</t>
  </si>
  <si>
    <t>Ochrana pod římsami a chodníky asfaltovými pásy s Al-vložkou včetně přehnutí na okraji_x000d_
pod římsami - 2*0,80*18,0 = 28,800 =&gt; A</t>
  </si>
  <si>
    <t>78382</t>
  </si>
  <si>
    <t>NÁTĚRY BETON KONSTR TYP S2 (OS-B)</t>
  </si>
  <si>
    <t>Nátěr boků rámové příčle a křídel pod římsami dle souboru detailů._x000d_
nátěr příčle - 2*(0,5+0,3)*11,0 = 17,600 =&gt; A _x000d_
nátěr boků křídel - 4*0,52*3,5 = 7,280 =&gt; B _x000d_
_x000d_
Celkem: A+B = 24,880 =&gt; C</t>
  </si>
  <si>
    <t>78383</t>
  </si>
  <si>
    <t>NÁTĚRY BETON KONSTR TYP S4 (OS-C)</t>
  </si>
  <si>
    <t>římsy - 2*(0,15+0,80)*18,0 = 34,200 =&gt; A</t>
  </si>
  <si>
    <t>Kompletní prostupy pro rubovou drenáž skrz křídla dle souboru detailů (včetně navařené přírubové desky). _x000d_
prostupy - 2*(1,0+1,15) = 4,300 =&gt; A</t>
  </si>
  <si>
    <t>Trouba pro patky zábradlí na šikmých křídlech dle souboru detailů._x000d_
celkem pro patky zábradlí - 4*4*0,8 = 12,800 =&gt; A</t>
  </si>
  <si>
    <t>87533</t>
  </si>
  <si>
    <t>POTRUBÍ DREN Z TRUB PLAST DN DO 150MM</t>
  </si>
  <si>
    <t>Obetonování drenáže součástí položky 45160 a lože 451311._x000d_
drenáž za stojkami - 2*9,5 = 19,000 =&gt; A</t>
  </si>
  <si>
    <t>87627</t>
  </si>
  <si>
    <t>CHRÁNIČKY Z TRUB PLASTOVÝCH DN DO 100MM</t>
  </si>
  <si>
    <t>chráničky do římsy z HDPE 110/94 mm se zátažnými lanky včetně přetažení před zádlažby_x000d_
chráničky v římse - 3*(18,0+2*3,0) = 72,000 =&gt; A</t>
  </si>
  <si>
    <t>komplet mostní zábradlí v. 1,10m z uzavřených profilů (dvě madla vč. kotvení a PKO) dle souboru detailů_x000d_
zábradlí na šikmých křídlech - 4*6,0 = 24,000 =&gt; A</t>
  </si>
  <si>
    <t>svodidlo před a za mostem vymezené rozhraním stavebních objektů - 2*(30,0-20,0) = 20,000 =&gt; A</t>
  </si>
  <si>
    <t>9117C1</t>
  </si>
  <si>
    <t>SVOD OCEL ZÁBRADEL ÚROVEŇ ZADRŽ H2 - DODÁVKA A MONTÁŽ</t>
  </si>
  <si>
    <t>zábradlení svodidlo na mostě - 2*20,0 = 40,000 =&gt; A</t>
  </si>
  <si>
    <t xml:space="preserve">Položka převzata z SO 101. Platí popis položky z SO 101._x000d_
modrý sloupek  - 2 = 2,000 =&gt; A _x000d_
bílý sloupek  - 2 = 2,000 =&gt; B _x000d_
_x000d_
Celkem: A+B = 4,000 =&gt; C</t>
  </si>
  <si>
    <t>91355</t>
  </si>
  <si>
    <t>EVIDENČNÍ ČÍSLO MOSTU</t>
  </si>
  <si>
    <t>na předmostích objektu - celkem 1+1 = 2,000 =&gt; A</t>
  </si>
  <si>
    <t>Položka převzata z SO 101. Platí popis položky z SO 101._x000d_
vodící čáry - 2*0,25*30,0 = 15,000 =&gt; A _x000d_
středové čáry - 0,125*(30,0+0,5*30,0) = 5,625 =&gt; B _x000d_
_x000d_
Celkem: A+B = 20,625 =&gt; C</t>
  </si>
  <si>
    <t xml:space="preserve">Položka převzata z SO 101. Platí popis položky z SO 101._x000d_
knoflíků v úseku mostu celkem  - 3 = 3,000 =&gt; A</t>
  </si>
  <si>
    <t>917223</t>
  </si>
  <si>
    <t>SILNIČNÍ A CHODNÍKOVÉ OBRUBY Z BETONOVÝCH OBRUBNÍKŮ ŠÍŘ 100MM</t>
  </si>
  <si>
    <t>betonové obrubníky 100/250mm z betonu C30/37-XF4,XC4 do betonového lože C20/25nXF3_x000d_
podél zádlažeb za křídly - 3*(0,8+2,5)+(0,8+0,8+4,5) = 16,000 =&gt; A</t>
  </si>
  <si>
    <t>betonové obrubníky 150/250mm z betonu C30/37-XF4,XC4 do betonového lože C20/25nXF3_x000d_
podél zádlažeb za křídly - 3*2,5+4,5 = 12,000 =&gt; A</t>
  </si>
  <si>
    <t>919111</t>
  </si>
  <si>
    <t>ŘEZÁNÍ ASFALTOVÉHO KRYTU VOZOVEK TL DO 50MM</t>
  </si>
  <si>
    <t>Spára šířky 25mm hloubky 40mm._x000d_
podél římsy u křídel - 4*2,75 = 11,000 =&gt; A _x000d_
Spára šířky 15mm hloubky 40mm._x000d_
podél říms na příčli - 2*12,5 = 25,000 =&gt; B _x000d_
Spára šířky 15mm hloubky 25mm._x000d_
nad pracovní spárou přechodových desek a příčle - 2*9,5 = 19,000 =&gt; C _x000d_
_x000d_
Celkem: A+B+C = 55,000 =&gt; D</t>
  </si>
  <si>
    <t>931185</t>
  </si>
  <si>
    <t>VÝPLŇ DILATAČNÍCH SPAR Z POLYSTYRENU TL 50MM</t>
  </si>
  <si>
    <t>polystyren XPS na bocích a čele přechodových desek a podkladního betonu desek_x000d_
mezi podkladním betonem a příčlí - 2*0,1*9,5 = 1,900 =&gt; A _x000d_
na čele desek - 2*0,30*9,5 = 5,700 =&gt; B _x000d_
na bocích desek - 4*0,40*4,0 = 6,400 =&gt; C _x000d_
_x000d_
Celkem: A+B+C = 14,000 =&gt; D</t>
  </si>
  <si>
    <t>93132</t>
  </si>
  <si>
    <t>TĚSNĚNÍ DILATAČ SPAR ASF ZÁLIVKOU MODIFIK</t>
  </si>
  <si>
    <t>Spára šířky 25mm hloubky 40mm._x000d_
podél římsy u křídel - 0,025*0,040*(4*2,75) = 0,011 =&gt; A _x000d_
Spára šířky 15mm hloubky 40mm._x000d_
podél římsy a chodníku na příčli - 0,015*0,040*2*12,5 = 0,015 =&gt; B _x000d_
Spára šířky 15mm hloubky 25mm._x000d_
nad pracovní spárou přechodových desek a příčle - 0,015*0,025*2*9,5 = 0,007 =&gt; C _x000d_
_x000d_
Celkem: A+B+C = 0,033 =&gt; D</t>
  </si>
  <si>
    <t>933331</t>
  </si>
  <si>
    <t>ZKOUŠKA INTEGRITY ULTRAZVUKEM V TRUBKÁCH PILOT SYSTÉMOVÝCH</t>
  </si>
  <si>
    <t>zkouška pilot CHA_x000d_
celkem 2 = 2,000 =&gt; A</t>
  </si>
  <si>
    <t>933433</t>
  </si>
  <si>
    <t>ZKOUŠKA INTEGRITY ULTRAZVUKEM ODRAZ METOD PIT PILOT NESYSTÉMOVÝCH</t>
  </si>
  <si>
    <t>zkouška pilot PIT_x000d_
 celkem 10 = 10,000 =&gt; A</t>
  </si>
  <si>
    <t>935212</t>
  </si>
  <si>
    <t>PŘÍKOPOVÉ ŽLABY Z BETON TVÁRNIC ŠÍŘ DO 600MM DO BETONU TL 100MM</t>
  </si>
  <si>
    <t>Svahové žlabovky do betonového lože._x000d_
skluz za mostem - 1,3*9,4 = 12,220 =&gt; A</t>
  </si>
  <si>
    <t>936315</t>
  </si>
  <si>
    <t>DROBNÉ DOPLŇK KONSTR BETON MONOLIT DO C30/37</t>
  </si>
  <si>
    <t>Objekt vývařiště s funkcí vsakování dle VL 4 - 504.82 bez podkladního betonu a výplně._x000d_
objekt vývařiště - 0,8*(1,6*2,3-1,1*1,6) = 1,536 =&gt; A</t>
  </si>
  <si>
    <t>936501</t>
  </si>
  <si>
    <t>DROBNÉ DOPLŇK KONSTR KOVOVÉ NEREZ</t>
  </si>
  <si>
    <t>KG</t>
  </si>
  <si>
    <t>Měřící vývody pro měření bludných proudů viz soubor detailů. _x000d_
celkem - 4*1,5 = 6,000 =&gt; A</t>
  </si>
  <si>
    <t>936532</t>
  </si>
  <si>
    <t>MOSTNÍ ODVODŇOVACÍ SOUPRAVA 300/500</t>
  </si>
  <si>
    <t>Mostní odvodňovací souprava bez lapače splavenin. Včetně úpravy povrchu okolo odvodňovače z litého asfaltu a těsnících zálivek dle VL 4._x000d_
komplet - celkem 1 = 1,000 =&gt; A</t>
  </si>
  <si>
    <t>936541</t>
  </si>
  <si>
    <t>MOSTNÍ ODVODŇOVACÍ TRUBKA (POVRCHŮ IZOLACE) Z NEREZ OCELI</t>
  </si>
  <si>
    <t>komplet odvodňovače celoplošné izolace vč. svodů – celkem 2 = 2,000 =&gt; A</t>
  </si>
  <si>
    <t>SO202 - Zárubní zeď</t>
  </si>
  <si>
    <t>Generováno z modelu:_x000d_
3OOAkk9Ov1Fekt1XEXd073 65,7580565222604 = 65,758 =&gt; A _x000d_
A = 65,758 =&gt; B</t>
  </si>
  <si>
    <t>Generováno z modelu:_x000d_
2MVfreqfn4jgOBjegW1v8L 858,889210030512 = 858,889 =&gt; A _x000d_
A = 858,889 =&gt; B</t>
  </si>
  <si>
    <t>171101</t>
  </si>
  <si>
    <t>ULOŽENÍ SYPANINY DO NÁSYPŮ SE ZHUTNĚNÍM DO 95% PS</t>
  </si>
  <si>
    <t>Generováno z modelu:_x000d_
23XQLjnWr6Jw5a2q8bEygy 315,53 = 315,530 =&gt; A _x000d_
A = 315,530 =&gt; B</t>
  </si>
  <si>
    <t>Generováno z modelu:_x000d_
0Uvlocc1D96uOexUvpIpxb 206 = 206,000 =&gt; A _x000d_
A = 206,000 =&gt; B</t>
  </si>
  <si>
    <t>Generováno z modelu:_x000d_
316WATXbDFJBZpRYKLWY$3 165,199982629767 = 165,200 =&gt; A _x000d_
A = 165,200 =&gt; B</t>
  </si>
  <si>
    <t>Generováno z modelu:_x000d_
2wJ$3_L3X1JQG9tntcNKZi 35,5986712322291 = 35,599 =&gt; A _x000d_
A = 35,599 =&gt; B</t>
  </si>
  <si>
    <t>327325</t>
  </si>
  <si>
    <t>ZDI OPĚRNÉ, ZÁRUBNÍ, NÁBŘEŽNÍ ZE ŽELEZOVÉHO BETONU DO C30/37 (B37)</t>
  </si>
  <si>
    <t>Generováno z modelu:_x000d_
0XtkItq5jFZeP6pwnfTjP9 121,499398834585 = 121,499 =&gt; A _x000d_
A = 121,499 =&gt; B</t>
  </si>
  <si>
    <t>Generováno z modelu:_x000d_
0_rZC0aJX5Mvbd7IMvEe7M 31,0499967469284 = 31,050 =&gt; A _x000d_
3$o5qbFS5D3fIIxaoiPxN2 30,860058429107 = 30,860 =&gt; B _x000d_
A + B = 61,910 =&gt; C</t>
  </si>
  <si>
    <t>Generováno z modelu:_x000d_
1eD9TPMvvBjwrupvFNTlrD 315,543760577935 = 315,544 =&gt; A _x000d_
A = 315,544 =&gt; B</t>
  </si>
  <si>
    <t>711509</t>
  </si>
  <si>
    <t>OCHRANA IZOLACE NA POVRCHU TEXTILIÍ</t>
  </si>
  <si>
    <t>Generováno z modelu:_x000d_
1pNvn3hEDChQjI$fN47l4H 315,543760577935 = 315,544 =&gt; A _x000d_
A = 315,544 =&gt; B</t>
  </si>
  <si>
    <t>931182</t>
  </si>
  <si>
    <t>VÝPLŇ DILATAČNÍCH SPAR Z POLYSTYRENU TL 20MM</t>
  </si>
  <si>
    <t>Odečteno z PD:_x000d_
((302,5-20*0,3)*0,5)+(20*0,3*0,6) = 151,850 =&gt; A</t>
  </si>
  <si>
    <t>93136</t>
  </si>
  <si>
    <t>PŘEKRYTÍ DILATAČNÍCH SPAR ASFALTOVOU LEPENKOU</t>
  </si>
  <si>
    <t>Odečteno z PD: (302,5-20*0,3)*0,5 = 148,250 =&gt; A</t>
  </si>
  <si>
    <t>931381</t>
  </si>
  <si>
    <t>TĚSNĚNÍ DILATAČNÍCH SPAR SILIKONOVÝM TMELEM PRŮŘEZU DO 100MM2</t>
  </si>
  <si>
    <t>Odečteno z PD:_x000d_
(302,5-20*0,3)+(20*(0,3+0,6+0,3+0,1)) = 322,500 =&gt; A</t>
  </si>
  <si>
    <t>SO301 - Přeložka vodovodu</t>
  </si>
  <si>
    <t>015111</t>
  </si>
  <si>
    <t>POPLATKY ZA LIKVIDACI ODPADŮ NEKONTAMINOVANÝCH - 17 05 04 VYTĚŽENÉ ZEMINY A HORNINY - I. TŘÍDA TĚŽITELNOSTI</t>
  </si>
  <si>
    <t>koeficient množství 1,80 t/m3_x000d_
1,80*384,60 = 692,280 =&gt; A</t>
  </si>
  <si>
    <t>vytyčení inženýrských sítí, stabilizace ve výkopu_x000d_
1 = 1,000 =&gt; A</t>
  </si>
  <si>
    <t>vytýčení trasy stavby, průběžná kontrola v průběhu provádění stavby_x000d_
1 = 1,000 =&gt; A</t>
  </si>
  <si>
    <t>029111</t>
  </si>
  <si>
    <t>OSTATNÍ POŽADAVKY - GEODETICKÉ ZAMĚŘENÍ - DÉLKOVÉ</t>
  </si>
  <si>
    <t>HM</t>
  </si>
  <si>
    <t>zaměření skutečného provedení trasy, vč. podkladů pro vložení do digitální technické mapy_x000d_
1 = 1,000 =&gt; A</t>
  </si>
  <si>
    <t>zakreslení změn do dokumentace stavby_x000d_
1 = 1,000 =&gt; A</t>
  </si>
  <si>
    <t>02990</t>
  </si>
  <si>
    <t>informační a bezpečnostní tabule_x000d_
1 = 1,000 =&gt; A</t>
  </si>
  <si>
    <t>dle požadavků dodavatele stavby, vč. požadavků na zařízení ztaveniště, které vyplývají z plánu BOZP na staveništi_x000d_
1 = 1,000 =&gt; A</t>
  </si>
  <si>
    <t>129945</t>
  </si>
  <si>
    <t>ČIŠTĚNÍ POTRUBÍ DN DO 300MM</t>
  </si>
  <si>
    <t>délka potrubí 178,40 m_x000d_
178,40 = 178,400 =&gt; A</t>
  </si>
  <si>
    <t>131836</t>
  </si>
  <si>
    <t>HLOUBENÍ JAM ZAPAŽ I NEPAŽ TŘ. II, ODVOZ DO 12KM</t>
  </si>
  <si>
    <t>rozšíření rýhy pro montážní uzly, dl. 3,00 m, š. 2,00 m, hl. 2,00 m, 4 ks_x000d_
4*3,00*2,00*2,00 = 48,000 =&gt; A</t>
  </si>
  <si>
    <t>132736</t>
  </si>
  <si>
    <t>HLOUBENÍ RÝH ŠÍŘ DO 2M PAŽ I NEPAŽ TŘ. I, ODVOZ DO 12KM</t>
  </si>
  <si>
    <t>dl. 180,00 m, š. 1,10 m, stř. hl. 1,70 m_x000d_
180,00*1,10*1,70 = 336,600 =&gt; A</t>
  </si>
  <si>
    <t>hloubení jam a rýh_x000d_
48,00+336,60 = 384,600 =&gt; A</t>
  </si>
  <si>
    <t>17481</t>
  </si>
  <si>
    <t>ZÁSYP JAM A RÝH Z NAKUPOVANÝCH MATERIÁLŮ</t>
  </si>
  <si>
    <t>frakce 0/63 mm_x000d_
zásyp jam, dl. 3,00 m, š. 2,00 m, hl. 2,00 m, 4 ks_x000d_
4*3,00*2,00*2,00 = 48,000 =&gt; A _x000d_
zásyp rýh, dl. 180,00 m, š. 1,10 m, stř. hl. 1,70 m_x000d_
180,00*1,10*1,70 = 336,600 =&gt; B _x000d_
- obsyp potrubí_x000d_
dl. 180,00 m, š. 1,10 m, tl. 0,70 m_x000d_
-180,00*1,10*0,70 = -138,600 =&gt; C _x000d_
Celkem: A+B+C = 246,000 =&gt; D</t>
  </si>
  <si>
    <t>dl. 180,00 m, š. 1,10 m, tl. 0,60 m, fr. 0/4 mm_x000d_
180,00*1,10*0,60 = 118,800 =&gt; A</t>
  </si>
  <si>
    <t>18234</t>
  </si>
  <si>
    <t>ROZPROSTŘENÍ ORNICE V ROVINĚ V TL DO 0,25M</t>
  </si>
  <si>
    <t>v místě stavby, dl. 180,00 m, š. 1,75 m_x000d_
180,00*1,75 = 315,000 =&gt; A</t>
  </si>
  <si>
    <t>dl. 180,00 m, š. 1,10 m, tl. 0,10 m_x000d_
180,00*1,10*0,10 = 19,800 =&gt; A</t>
  </si>
  <si>
    <t>85145</t>
  </si>
  <si>
    <t>POTRUBÍ Z TRUB LITINOVÝCH TLAKOVÝCH HRDLOVÝCH DN DO 300MM</t>
  </si>
  <si>
    <t>86657</t>
  </si>
  <si>
    <t>CHRÁNIČKY Z TRUB OCELOVÝCH DN DO 500MM</t>
  </si>
  <si>
    <t>v místech křížení s komunikacemi, dl. 32,70 m, 11,00 m_x000d_
32,70+11,00 = 43,700 =&gt; A</t>
  </si>
  <si>
    <t>891226</t>
  </si>
  <si>
    <t>VENTILY DN DO 80MM</t>
  </si>
  <si>
    <t>odvzdušňovací souprava_x000d_
1 = 1,000 =&gt; A</t>
  </si>
  <si>
    <t>891426</t>
  </si>
  <si>
    <t>HYDRANTY PODZEMNÍ DN 80MM</t>
  </si>
  <si>
    <t>899651</t>
  </si>
  <si>
    <t>TLAKOVÉ ZKOUŠKY POTRUBÍ DN DO 300MM</t>
  </si>
  <si>
    <t>89975</t>
  </si>
  <si>
    <t>PROPLACH A DEZINFEKCE VODOVODNÍHO POTRUBÍ DN DO 300MM</t>
  </si>
  <si>
    <t>SO302 - Přeložka vodovodu</t>
  </si>
  <si>
    <t>koeficient množství 1,80 t/m3_x000d_
1,80*802,12 = 1443,816 =&gt; A</t>
  </si>
  <si>
    <t>délka potrubí 344,00 m_x000d_
344,00 = 344,000 =&gt; A</t>
  </si>
  <si>
    <t>rozšíření rýhy pro montážní uzly, dl. 3,00 m, š. 2,00 m, hl. 2,20 m, 2 ks_x000d_
2*3,00*2,00*2,20 = 26,400 =&gt; A</t>
  </si>
  <si>
    <t>dl. 344,00 m, š. 1,10 m, stř. hl. 2,05 m_x000d_
344,00*1,10*2,05 = 775,720 =&gt; A</t>
  </si>
  <si>
    <t>hloubení jam a rýh_x000d_
26,40+775,72 = 802,120 =&gt; A</t>
  </si>
  <si>
    <t>frakce 0/63 mm_x000d_
zásyp jam, dl. 3,00 m, š. 2,00 m, hl. 2,20 m, 2 ks_x000d_
2*3,00*2,00*2,20 = 26,400 =&gt; A _x000d_
zásyp rýh, dl. 344,00 m, š. 1,10 m, stř. hl. 2,05 m_x000d_
344,00*1,10*2,05 = 775,720 =&gt; B _x000d_
- obsyp potrubí_x000d_
dl. 344,00 m, š. 1,10 m, tl. 0,65 m_x000d_
-344,00*1,10*0,65 = -245,960 =&gt; C _x000d_
Celkem: A+B+C = 556,160 =&gt; D</t>
  </si>
  <si>
    <t>dl. 180,00 m, š. 1,10 m, tl. 0,55 m, fr. 0/4 mm_x000d_
180,00*1,10*0,55 = 108,900 =&gt; A</t>
  </si>
  <si>
    <t>v místě stavby, dl. 345,00 m, š. 1,75 m_x000d_
345,00*1,75 = 603,750 =&gt; A</t>
  </si>
  <si>
    <t>SO303 - Přeložka tlakové kanalizace</t>
  </si>
  <si>
    <t>koeficient množství 1,80 t/m3_x000d_
1,80*136,40 = 245,520 =&gt; A</t>
  </si>
  <si>
    <t>dl. 65,00 m, š. 0,80 m, stř. hl. 1,70 m_x000d_
65,00*0,80*1,70 = 88,400 =&gt; A</t>
  </si>
  <si>
    <t>hloubení jam a rýh_x000d_
48,00+88,40 = 136,400 =&gt; A</t>
  </si>
  <si>
    <t>frakce 0/63 mm_x000d_
zásyp jam, dl. 3,00 m, š. 2,00 m, hl. 2,00 m, 4 ks_x000d_
4*3,00*2,00*2,00 = 48,000 =&gt; A _x000d_
zásyp rýh, dl. 65,00 m, š. 0,80 m, stř. hl. 1,70 m_x000d_
65,00*0,80*1,70 = 88,400 =&gt; B _x000d_
- obsyp potrubí_x000d_
dl. 65,00 m, š. 0,80 m, tl. 0,50 m_x000d_
-65,00*0,80*0,50 = -26,000 =&gt; C _x000d_
Celkem: A+B+C = 110,400 =&gt; D</t>
  </si>
  <si>
    <t>dl. 65,00 m, š. 0,80 m, tl. 0,40 m, fr. 0/4 mm_x000d_
65,00*0,80*0,40 = 20,800 =&gt; A</t>
  </si>
  <si>
    <t>v místě stavby, dl. 65,00 m, š. 1,75 m_x000d_
65,00*1,75 = 113,750 =&gt; A</t>
  </si>
  <si>
    <t>dl. 65,00 m, š. 0,80 m, tl. 0,10 m_x000d_
65,00*0,80*0,10 = 5,200 =&gt; A</t>
  </si>
  <si>
    <t>86644</t>
  </si>
  <si>
    <t>CHRÁNIČKY Z TRUB OCELOVÝCH DN DO 250MM</t>
  </si>
  <si>
    <t>87327</t>
  </si>
  <si>
    <t>POTRUBÍ Z TRUB PLASTOVÝCH TLAKOVÝCH SVAŘOVANÝCH DN DO 100MM</t>
  </si>
  <si>
    <t>proplachovací souprava_x000d_
1 = 1,000 =&gt; A</t>
  </si>
  <si>
    <t>899621</t>
  </si>
  <si>
    <t>TLAKOVÉ ZKOUŠKY POTRUBÍ DN DO 100MM</t>
  </si>
  <si>
    <t>SO304 - Úprava meliorací</t>
  </si>
  <si>
    <t>koeficient množství 1,80 t/m3_x000d_
1,80*2439,315 = 4390,767 =&gt; A</t>
  </si>
  <si>
    <t>rozšíření rýhy pro šachty_x000d_
pozn. uložení na recyklační skládku nebo k druhotnému využití na stavbě_x000d_
úsek 1, dl. 3,00 m, š. 2,00 m, hl. 1,00 m, Š1-1 až Š1-7, 7 ks_x000d_
vsakovací šachty č.1 až č.3, 3 ks_x000d_
10*3,00*2,00*1,00 = 60,000 =&gt; A _x000d_
úsek 2, dl. 3,00 m, š. 2,00 m, hl. 1,00 m, Š2-1 až Š2-6, 6 ks_x000d_
6*3,00*2,00*1,00 = 36,000 =&gt; B _x000d_
úsek 3, dl. 3,00 m, š. 2,00 m, hl. 1,00 m, Š3-1 až Š3-6, 6 ks_x000d_
6*3,00*2,00*1,00 = 36,000 =&gt; C _x000d_
úsek 4, dl. 3,00 m, š. 2,00 m, hl. 1,00 m, Š4-1 až Š4-7, 7 ks_x000d_
7*3,00*2,00*1,00 = 42,000 =&gt; D _x000d_
svodný drén, dl. 3,00 m, š. 2,00 m, hl. 2,00 m, Š1 až Š7, 7 ks_x000d_
7*3,00*2,00*2,00 = 84,000 =&gt; E _x000d_
úsek 5, dl. 3,00 m, š. 2,00 m, hl. 1,00 m, Š5-1 až Š5-12, 12 ks_x000d_
12*3,00*2,00*1,00 = 72,000 =&gt; F _x000d_
úsek 6, dl. 3,00 m, š. 2,00 m, hl. 1,00 m, Š6-1 až Š6-7, 7 ks_x000d_
6*3,00*2,00*1,00 = 36,000 =&gt; G _x000d_
úsek 7, dl. 3,00 m, š. 2,00 m, hl. 1,00 m, Š7-1 až Š7-6, 6 ks_x000d_
6*3,00*2,00*1,00 = 36,000 =&gt; H _x000d_
HOZ, dl. 3,00 m, š. 2,00 m, hl. 2,35 m, 2 ks _x000d_
2*3,00*2,00*2,35 = 28,200 =&gt; I _x000d_
Celkem: A+B+C+D+E+F+G+H+I = 430,200 =&gt; J</t>
  </si>
  <si>
    <t>pozn. uložení na recyklační skládku nebo k druhotnému využití na stavbě_x000d_
úsek 1, dl. 313,00 m, š. 0,60 m, hl. 0,75 m_x000d_
313,00*0,60*0,75 = 140,850 =&gt; A _x000d_
převedení do vsakovacích šachet, dl. 14,20 m, 14,80 m, 15,70 m_x000d_
(14,20+14,80+15,70)*0,60*0,75 = 20,115 =&gt; B _x000d_
úsek 2, dl. 356,50 m, š. 0,60 m, hl. 0,75 m_x000d_
356,50*0,60*0,75 = 160,425 =&gt; C _x000d_
úsek 3, dl. 309,00 m, š. 0,60 m, hl. 0,75 m_x000d_
309,00*0,60*0,75 = 139,050 =&gt; D _x000d_
úsek 4, dl. 323,00 m, š. 0,60 m, hl. 0,75 m_x000d_
323,00*0,60*0,75 = 145,350 =&gt; E _x000d_
svodný drén, dl. 349,40 m, š. 1,20 m, hl. 1,50 m_x000d_
349,40*1,20*1,50 = 628,920 =&gt; F _x000d_
úsek 5, dl. 574,20 m, š. 0,60 m, hl. 0,75 m_x000d_
574,20*0,60*0,75 = 258,390 =&gt; G _x000d_
úsek 6, dl. 320,70 m, š. 0,60 m, hl. 0,75 m_x000d_
327,70*0,60*0,75 = 147,465 =&gt; H _x000d_
úsek 7, dl. 268,70 m, š. 0,60 m, hl. 0,75 m_x000d_
313,00*0,60*0,75 = 140,850 =&gt; I _x000d_
HOZ, dl. 55,00 m, š. 1,80 m, hl. 2,30 m_x000d_
55,00*1,80*2,30 = 227,700 =&gt; J _x000d_
Celkem: A+B+C+D+E+F+G+H+I+J = 2009,115 =&gt; K</t>
  </si>
  <si>
    <t>hloubení jam a rýh_x000d_
430,20+2009,115 = 2439,315 =&gt; A</t>
  </si>
  <si>
    <t>svodný drén, dl. 349,40 m, š. 1,20 m, tl. 0,60 m_x000d_
349,40*1,20*0,60 = 251,568 =&gt; A _x000d_
HOZ, fr. 0/16, dl. 55,00 m, š. 1,80 m, tl. 0,20 m_x000d_
55,00*1,80*0,20 = 19,800 =&gt; B _x000d_
Celkem: A+B = 271,368 =&gt; C</t>
  </si>
  <si>
    <t>frakce 0/63 mm_x000d_
zásyp jam, 418,20 m3_x000d_
418,20 = 418,200 =&gt; A</t>
  </si>
  <si>
    <t>fr. 16/32 mm_x000d_
úsek 1, dl. 313,00 m, š. 0,60 m, tl. 0,65 m_x000d_
313,00*0,60*0,65 = 122,070 =&gt; A _x000d_
úsek 2, dl. 356,50 m, š. 0,60 m, tl. 0,65 m_x000d_
356,50*0,60*0,65 = 139,035 =&gt; B _x000d_
úsek 3, dl. 309,00 m, š. 0,60 m, tl. 0,65 m_x000d_
309,00*0,60*0,65 = 120,510 =&gt; C _x000d_
úsek 4, dl. 323,00 m, š. 0,60 m, tl. 0,65 m_x000d_
323,00*0,60*0,65 = 125,970 =&gt; D _x000d_
svodný drén, dl. 349,40 m, š. 1,20 m, tl. 0,80 m_x000d_
349,40*1,20*0,80 = 335,424 =&gt; E _x000d_
úsek 5, dl. 574,20 m, š. 0,60 m, tl. 0,65 m_x000d_
574,20*0,60*0,65 = 223,938 =&gt; F _x000d_
úsek 6, dl. 320,70 m, š. 0,60 m, tl. 0,65 m_x000d_
327,70*0,60*0,65 = 127,803 =&gt; G _x000d_
úsek 7, dl. 268,70 m, š. 0,60 m, tl. 0,65 m_x000d_
313,00*0,60*0,65 = 122,070 =&gt; H _x000d_
HOZ, fr. 0/16, dl. 55,00 m, š. 1,80 m, tl. 1,20 m_x000d_
55,00*1,80*1,10 = 108,900 =&gt; I _x000d_
Celkem: A+B+C+D+E+F+G+H+I = 1425,720 =&gt; J</t>
  </si>
  <si>
    <t>v místě stavby_x000d_
úsek 1, dl. 313,00 m, š. 1,50 m_x000d_
313,00*1,50 = 469,500 =&gt; A _x000d_
úsek 2, dl. 356,50 m, š. 1,50 m_x000d_
356,50*1,50 = 534,750 =&gt; B _x000d_
úsek 3, dl. 309,00 m, š. 1,50 m_x000d_
309,00*1,50 = 463,500 =&gt; C _x000d_
úsek 4, dl. 323,00 m, š. 1,50 m_x000d_
323,00*1,50 = 484,500 =&gt; D _x000d_
svodný drén, dl. 349,40 m, š. 2,00 m_x000d_
349,40*2,00 = 698,800 =&gt; E _x000d_
úsek 5, dl. 574,20 m, š. 1,50 m_x000d_
574,20*1,50 = 861,300 =&gt; F _x000d_
úsek 6, dl. 320,70 m, š. 1,50 m_x000d_
327,70*1,50 = 491,550 =&gt; G _x000d_
úsek 7, dl. 268,70 m, š. 1,50 m_x000d_
313,00*1,50 = 469,500 =&gt; H _x000d_
HOZ, dl. 55,00 m, š. 2,00 m_x000d_
55,00*2,00 = 110,000 =&gt; I _x000d_
Celkem: A+B+C+D+E+F+G+H+I = 4583,400 =&gt; J</t>
  </si>
  <si>
    <t>v komunikaci_x000d_
svodný drén, dl. 15,00 m, š. 1,20 m, tl. 0,15 m_x000d_
15,00*1,20*0,15 = 2,700 =&gt; A _x000d_
HOZ, dl. 55,00 m, š. 1,80 m, tl. 0,15 m_x000d_
55,00*1,80*0,15 = 14,850 =&gt; B _x000d_
Celkem: A+B = 17,550 =&gt; C</t>
  </si>
  <si>
    <t>v komunikaci_x000d_
svodný drén, dl. 15,00 m, š. 1,20 m, tl. 0,30 m_x000d_
15,00*1,20*0,30 = 5,400 =&gt; A _x000d_
HOZ, dl. 55,00 m, š. 1,80 m, tl. 0,30 m_x000d_
55,00*1,80*0,30 = 29,700 =&gt; B _x000d_
Celkem: A+B = 35,100 =&gt; C</t>
  </si>
  <si>
    <t>fr. 0/8 mm_x000d_
úsek 1, dl. 313,00 m, š. 0,60 m, tl. 0,10 m_x000d_
313,00*0,60*0,10 = 18,780 =&gt; A _x000d_
úsek 2, dl. 356,50 m, š. 0,60 m, tl. 0,10 m_x000d_
356,50*0,60*0,10 = 21,390 =&gt; B _x000d_
úsek 3, dl. 309,00 m, š. 0,60 m, tl. 0,10 m_x000d_
309,00*0,60*0,10 = 18,540 =&gt; C _x000d_
úsek 4, dl. 323,00 m, š. 0,60 m, tl. 0,10 m_x000d_
323,00*0,60*0,10 = 19,380 =&gt; D _x000d_
svodný drén, dl. 349,40 m, š. 1,20 m, tl. 0,10 m_x000d_
349,40*1,20*0,10 = 41,928 =&gt; E _x000d_
úsek 5, dl. 574,20 m, š. 0,60 m, tl. 0,10 m_x000d_
574,20*0,60*0,10 = 34,452 =&gt; F _x000d_
úsek 6, dl. 320,70 m, š. 0,60 m, tl. 0,10 m_x000d_
327,70*0,60*0,10 = 19,662 =&gt; G _x000d_
úsek 7, dl. 268,70 m, š. 0,60 m, tl. 0,10 m_x000d_
313,00*0,60*0,10 = 18,780 =&gt; H _x000d_
Celkem: A+B+C+D+E+F+G+H = 192,912 =&gt; I</t>
  </si>
  <si>
    <t>81457</t>
  </si>
  <si>
    <t>POTRUBÍ Z TRUB BETONOVÝCH DN DO 500MM</t>
  </si>
  <si>
    <t>svodný drén, dl. 349,40 m_x000d_
349,40 = 349,400 =&gt; A</t>
  </si>
  <si>
    <t>82460</t>
  </si>
  <si>
    <t>POTRUBÍ Z TRUB ŽELEZOBETONOVÝCH DN DO 800MM</t>
  </si>
  <si>
    <t>HOZ, dl. 55,00 m_x000d_
55,00 = 55,000 =&gt; A</t>
  </si>
  <si>
    <t>87144</t>
  </si>
  <si>
    <t>POTRUBÍ Z TRUB PLASTOVÝCH TLAKOVÝCH HRDLOVÝCH DN DO 250MM</t>
  </si>
  <si>
    <t>úsek 1_x000d_
převedení do vsakovacích šachet, dl. 14,20 m, 14,80 m, 15,70 m_x000d_
14,20+14,80+15,70 = 44,700 =&gt; A</t>
  </si>
  <si>
    <t>875342</t>
  </si>
  <si>
    <t>POTRUBÍ DREN Z TRUB PLAST DN DO 200MM DĚROVANÝCH</t>
  </si>
  <si>
    <t>úsek 1, dl. 313,00 m_x000d_
313,00 = 313,000 =&gt; A _x000d_
úsek 2, dl. 356,50 m_x000d_
356,50 = 356,500 =&gt; B _x000d_
úsek 3, dl. 309,00 m_x000d_
309,00 = 309,000 =&gt; C _x000d_
úsek 4, dl. 323,00 m_x000d_
323,00 = 323,000 =&gt; D _x000d_
úsek 5, dl. 574,20 m_x000d_
574,20 = 574,200 =&gt; E _x000d_
úsek 6, dl. 320,70 m_x000d_
327,70 = 327,700 =&gt; F _x000d_
úsek 7, dl. 268,70 m_x000d_
313,00 = 313,000 =&gt; G _x000d_
Celkem: A+B+C+D+E+F+G = 2516,400 =&gt; H</t>
  </si>
  <si>
    <t>89413</t>
  </si>
  <si>
    <t>ŠACHTY KANALIZAČNÍ Z BETON DÍLCŮ NA POTRUBÍ DN DO 200MM</t>
  </si>
  <si>
    <t>úsek 1, Š1-1 až Š1-7, 7 ks_x000d_
vsakovací šachty č.1 až č.3, 3 ks_x000d_
10 = 10,000 =&gt; A _x000d_
úsek 2, Š2-1 až Š2-6, 6 ks_x000d_
6 = 6,000 =&gt; B _x000d_
úsek 3, Š3-1 až Š3-6, 6 ks_x000d_
6 = 6,000 =&gt; C _x000d_
úsek 4, Š4-1 až Š4-7, 7 ks_x000d_
7 = 7,000 =&gt; D _x000d_
úsek 5, Š5-1 až Š5-12, 12 ks_x000d_
12 = 12,000 =&gt; E _x000d_
úsek 6, Š6-1 až Š6-7, 7 ks_x000d_
6 = 6,000 =&gt; F _x000d_
úsek 7, Š7-1 až Š7-6, 6 ks_x000d_
6 = 6,000 =&gt; G _x000d_
Celkem: A+B+C+D+E+F+G = 53,000 =&gt; H</t>
  </si>
  <si>
    <t>894157</t>
  </si>
  <si>
    <t>ŠACHTY KANALIZAČNÍ Z BETON DÍLCŮ NA POTRUBÍ DN DO 500MM</t>
  </si>
  <si>
    <t>svodný drén, Š1 až Š7, 7 ks_x000d_
7 = 7,000 =&gt; A</t>
  </si>
  <si>
    <t>89416</t>
  </si>
  <si>
    <t>ŠACHTY KANALIZAČ Z BETON DÍLCŮ NA POTRUBÍ DN DO 800MM</t>
  </si>
  <si>
    <t>HOZ, 2 ks _x000d_
2 = 2,000 =&gt; A</t>
  </si>
  <si>
    <t>89516</t>
  </si>
  <si>
    <t>DRENÁŽNÍ VÝUSŤ Z BETON DÍLCŮ</t>
  </si>
  <si>
    <t>89980</t>
  </si>
  <si>
    <t>TELEVIZNÍ PROHLÍDKA POTRUBÍ</t>
  </si>
  <si>
    <t>svodný drén, dl. 349,40 m_x000d_
349,40 = 349,400 =&gt; A _x000d_
HOZ, dl. 55,00 m_x000d_
55,00 = 55,000 =&gt; B _x000d_
Celkem: A+B = 404,400 =&gt; C</t>
  </si>
  <si>
    <t>96926</t>
  </si>
  <si>
    <t>VYBOURÁNÍ POTRUBÍ DN DO 800MM KANALIZAČ</t>
  </si>
  <si>
    <t>SO401 - Veřejné osvětlení</t>
  </si>
  <si>
    <t>743R1</t>
  </si>
  <si>
    <t>D+M VEŘEJNÉHO OSVĚTLENÍ</t>
  </si>
  <si>
    <t>Položka bude vyplněna celkovou cenou bez DPH vypočtenou po vyplnění jednotkových cen v elektronickém formuláři výkazu výměr._x000d_
Tento formulář je součástí zadávací dokumentace.</t>
  </si>
  <si>
    <t>SO403 - Rozvody NN</t>
  </si>
  <si>
    <t>742R1</t>
  </si>
  <si>
    <t>D+M ROZVODY NN</t>
  </si>
  <si>
    <t>SO404 - Chráničky VRS</t>
  </si>
  <si>
    <t>702R1</t>
  </si>
  <si>
    <t>D+M CHRÁNIČKY VRS</t>
  </si>
  <si>
    <t>SO501.1 - Přeložka VTL plynovodu DN500</t>
  </si>
  <si>
    <t>21-M</t>
  </si>
  <si>
    <t xml:space="preserve">elektromontáže   </t>
  </si>
  <si>
    <t>23-M</t>
  </si>
  <si>
    <t xml:space="preserve">montáže plynovodních potrubí   </t>
  </si>
  <si>
    <t xml:space="preserve">svislé konstrukce   </t>
  </si>
  <si>
    <t>46-M</t>
  </si>
  <si>
    <t xml:space="preserve">práce při externích montážích   </t>
  </si>
  <si>
    <t>povrchové úpravy ocelových konstrukcí</t>
  </si>
  <si>
    <t>přesun sutě</t>
  </si>
  <si>
    <t>přesun hmot</t>
  </si>
  <si>
    <t>012164000</t>
  </si>
  <si>
    <t>Vytyčení a zaměření inženýrských sítí</t>
  </si>
  <si>
    <t>platí pro DN500 + DN300 1 = 1,000 =&gt; A _x000d_
Celkem: A = 1,000 =&gt; B</t>
  </si>
  <si>
    <t>012203000</t>
  </si>
  <si>
    <t>Zeměměřičské práce před výstavbou</t>
  </si>
  <si>
    <t>012403000</t>
  </si>
  <si>
    <t>Zeměměřičské práce po výstavbě</t>
  </si>
  <si>
    <t>013244000R01</t>
  </si>
  <si>
    <t>Zpracování realizační dokumentace stavby včetně BIM</t>
  </si>
  <si>
    <t>013254000R01</t>
  </si>
  <si>
    <t>Dokumentace skutečného provedení stavby včetně BIM</t>
  </si>
  <si>
    <t>013254000R02</t>
  </si>
  <si>
    <t>Dodavatelská dokumentace</t>
  </si>
  <si>
    <t>032002000</t>
  </si>
  <si>
    <t>Vybavení staveniště</t>
  </si>
  <si>
    <t>%</t>
  </si>
  <si>
    <t>1% ZRN (HSV+PSV+M+DOD+HZS) 1/100 = 0,010 =&gt; A _x000d_
Celkem: A = 0,010 =&gt; B</t>
  </si>
  <si>
    <t>042002000R01</t>
  </si>
  <si>
    <t>Stanovisko TIČR</t>
  </si>
  <si>
    <t>042002000R02</t>
  </si>
  <si>
    <t>Revize PLYN</t>
  </si>
  <si>
    <t>042002000R03</t>
  </si>
  <si>
    <t>Revize ELEKTRO</t>
  </si>
  <si>
    <t>045203000</t>
  </si>
  <si>
    <t>Kompletační činnost</t>
  </si>
  <si>
    <t>1% ZRN+VRN+HZS 1/100 = 0,010 =&gt; A _x000d_
Celkem: A = 0,010 =&gt; B</t>
  </si>
  <si>
    <t>045303000</t>
  </si>
  <si>
    <t>Koordinační činnost</t>
  </si>
  <si>
    <t>1,5% ZRN+VRN+HZS 1,5/100 = 0,015 =&gt; A _x000d_
Celkem: A = 0,015 =&gt; B</t>
  </si>
  <si>
    <t>049002000R01</t>
  </si>
  <si>
    <t>Administrativní zajištění odpojů a propojů</t>
  </si>
  <si>
    <t>065002000</t>
  </si>
  <si>
    <t>Mimostaveništní doprava materiálů, výrobků a strojů</t>
  </si>
  <si>
    <t>115101202</t>
  </si>
  <si>
    <t>Čerpání vody na dopravní výšku do 10 m průměrný přítok přes 500 do 1 000 l/min</t>
  </si>
  <si>
    <t>5 dní - 24hod/den 5*24 = 120,000 =&gt; A _x000d_
Celkem: A = 120,000 =&gt; B</t>
  </si>
  <si>
    <t>115101302</t>
  </si>
  <si>
    <t>Pohotovost čerpací soupravy pro dopravní výšku do 10 m přítok přes 500 do 1 000 l/min</t>
  </si>
  <si>
    <t>DEN</t>
  </si>
  <si>
    <t>119001402</t>
  </si>
  <si>
    <t>Dočasné zajištění potrubí ocelového nebo litinového DN přes 200 do 500 mm</t>
  </si>
  <si>
    <t>stávající VTL plynovod DN500 5,6+4,0+2*6,0 = 21,600 =&gt; A _x000d_
vodovod LT DN300 14,5 = 14,500 =&gt; B _x000d_
Celkem: A+B = 36,100 =&gt; C</t>
  </si>
  <si>
    <t>119001421</t>
  </si>
  <si>
    <t>Dočasné zajištění kabelů a kabelových tratí ze 3 volně ložených kabelů</t>
  </si>
  <si>
    <t>SDK 16,6+16,4 = 33,000 =&gt; A _x000d_
NN 6,0 = 6,000 =&gt; B _x000d_
VO 2,0*5 = 10,000 =&gt; C _x000d_
ČDT 3,0 = 3,000 =&gt; D _x000d_
Celkem: A+B+C+D = 52,000 =&gt; E</t>
  </si>
  <si>
    <t>119003131</t>
  </si>
  <si>
    <t>Výstražná páska pro zabezpečení výkopu zřízení</t>
  </si>
  <si>
    <t>ohraničení montážního prostoru páskou 300,0 = 300,000 =&gt; A _x000d_
Celkem: A = 300,000 =&gt; B</t>
  </si>
  <si>
    <t>119003132</t>
  </si>
  <si>
    <t>Výstražná páska pro zabezpečení výkopu odstranění</t>
  </si>
  <si>
    <t>119003211</t>
  </si>
  <si>
    <t>Mobilní plotová zábrana s reflexním pásem výšky do 1,5 m pro zabezpečení výkopu zřízení</t>
  </si>
  <si>
    <t>ohraničení montážních jam' _x000d_
montážní jámy - protlak - společné pro DN500 a DN300 (8,0+17,0)*2+(20,0+17,0)*2 = 124,000 =&gt; A _x000d_
montážní jámy - odpoj/propoj DN500 8,0*4+(4,0+3,0)*2 = 46,000 =&gt; B _x000d_
kopané sondy (HxDxŠ) (1,0+3,0)*2+(1,0+2,0)*2+(1,0+1,5)*2 = 19,000 =&gt; C _x000d_
montážní jámy - demontáže 2,0*4*3 = 24,000 =&gt; D _x000d_
Celkem: A+B+C+D = 213,000 =&gt; E</t>
  </si>
  <si>
    <t>119003212</t>
  </si>
  <si>
    <t>Mobilní plotová zábrana s reflexním pásem výšky do 1,5 m pro zabezpečení výkopu odstranění</t>
  </si>
  <si>
    <t>119004111</t>
  </si>
  <si>
    <t>Bezpečný vstup nebo výstup z výkopu pomocí žebříku zřízení</t>
  </si>
  <si>
    <t>montážní jámy - protlak - společné pro DN500 a DN300 (5,2+1,1)*4 = 25,200 =&gt; A _x000d_
montážní jámy - odpoj/propoj DN500 (3,7+1,1)*2+(3,6+1,1)*2 = 19,000 =&gt; B _x000d_
kopané sondy (2,8+1,1)+(2,5+1,1)+(2,0+1,1) = 10,600 =&gt; C _x000d_
montážní jámy - demontáže (2,0+1,1)*3 = 9,300 =&gt; D _x000d_
rýhy pro pokládku a demontáže potrubí (2,0+1,1)*8 = 24,800 =&gt; E _x000d_
Celkem: A+B+C+D+E = 88,900 =&gt; F</t>
  </si>
  <si>
    <t>119004112</t>
  </si>
  <si>
    <t>Bezpečný vstup nebo výstup z výkopu pomocí žebříku odstranění</t>
  </si>
  <si>
    <t>121151125</t>
  </si>
  <si>
    <t>Sejmutí ornice plochy přes 500 m2 tl vrstvy přes 250 do 300 mm strojně</t>
  </si>
  <si>
    <t>plocha odečtena ze situace CAD, společné pro DN500 a DN300 (4164,8+1736,3-108,6) = 5792,500 =&gt; A _x000d_
Celkem: A = 5792,500 =&gt; B</t>
  </si>
  <si>
    <t>131213701</t>
  </si>
  <si>
    <t>Hloubení nezapažených jam v soudržných horninách třídy těžitelnosti I skupiny 3 ručně</t>
  </si>
  <si>
    <t>131251105</t>
  </si>
  <si>
    <t>Hloubení jam nezapažených v hornině třídy těžitelnosti I skupiny 3 objemu do 1000 m3 strojně</t>
  </si>
  <si>
    <t>132251255</t>
  </si>
  <si>
    <t>Hloubení rýh nezapažených š do 2000 mm v hornině třídy těžitelnosti I skupiny 3 objem do 1000 m3 strojně</t>
  </si>
  <si>
    <t>rýha pro pokládku nového plynovodu'_x000d_
(0,93+3,0)/2*(154,0-35,0)*1,7 = 397,520 =&gt; A _x000d_
'rýha pro demontáž stávajícího plynovodu'_x000d_
(0,93+2,8)/2*129,0*1,6 = 384,936 =&gt; B _x000d_
-3,14*0,53*0,53/4*129,0 = -28,445 =&gt; C _x000d_
Celkem: A+B+C = 754,011 =&gt; D</t>
  </si>
  <si>
    <t>133251101</t>
  </si>
  <si>
    <t>Hloubení šachet nezapažených v hornině třídy těžitelnosti I skupiny 3 objem do 20 m3</t>
  </si>
  <si>
    <t>čerpací jímky 0,5*0,5*0,5*5 = 0,625 =&gt; A _x000d_
Celkem: A = 0,625 =&gt; B</t>
  </si>
  <si>
    <t>139001101</t>
  </si>
  <si>
    <t>Příplatek za ztížení vykopávky v blízkosti podzemního vedení</t>
  </si>
  <si>
    <t>stávající VTL plynovod DN500 (0,5+0,53+0,5)*(0,5+0,53+0,8)*(5,6+4,0+2*6,0) = 60,478 =&gt; A _x000d_
vodovod LT DN 300 (0,5+0,3+0,5)*(0,5+0,3+0,5)*14,5 = 24,505 =&gt; B _x000d_
SDK (0,5+0,1+0,5)*(0,5+0,1+0,5)*(16,6+16,4) = 39,930 =&gt; C _x000d_
NN (0,5+0,1+0,5)*(0,5+0,1+0,5)*6,0 = 7,260 =&gt; D _x000d_
VO (0,5+0,1+0,5)*(0,5+0,1+0,5)*2,0*5 = 12,100 =&gt; E _x000d_
ČDT (0,5+0,1+0,5)*(0,5+0,1+0,5)*3,0 = 3,630 =&gt; F _x000d_
Celkem: A+B+C+D+E+F = 147,903 =&gt; G</t>
  </si>
  <si>
    <t>14172R01</t>
  </si>
  <si>
    <t>Řízený protlak potrubí DN 800, těžitelnost I skup.3</t>
  </si>
  <si>
    <t>151101101</t>
  </si>
  <si>
    <t>Zřízení příložného pažení a rozepření stěn rýh hl do 2 m</t>
  </si>
  <si>
    <t>kopané sondy (1,5+1,0)*2*2,0 = 10,000 =&gt; A _x000d_
montážní jámy - demontáže 2,0*4*2,0*3 = 48,000 =&gt; B _x000d_
čerpací jímky 0,5*4*0,5*5 = 5,000 =&gt; C _x000d_
Celkem: A+B+C = 63,000 =&gt; D</t>
  </si>
  <si>
    <t>151101102</t>
  </si>
  <si>
    <t>Zřízení příložného pažení a rozepření stěn rýh hl přes 2 do 4 m</t>
  </si>
  <si>
    <t>montážní jámy - protlak - společné pro DN500 a DN300 4,0*16,6*2 = 132,800 =&gt; A _x000d_
montážní jáma - odpoj/propoj DN500 (4,0+3,0)*2*3,9 = 54,600 =&gt; B _x000d_
kopané sondy (3,0+1,0)*2*2,8+(2,0+1,0)*2*2,5 = 37,400 =&gt; C _x000d_
Celkem: A+B+C = 224,800 =&gt; D</t>
  </si>
  <si>
    <t>151101111</t>
  </si>
  <si>
    <t>Odstranění příložného pažení a rozepření stěn rýh hl do 2 m</t>
  </si>
  <si>
    <t>151101112</t>
  </si>
  <si>
    <t>Odstranění příložného pažení a rozepření stěn rýh hl přes 2 do 4 m</t>
  </si>
  <si>
    <t>162351103</t>
  </si>
  <si>
    <t>Vodorovné přemístění přes 50 do 500 m výkopku/sypaniny z horniny třídy těžitelnosti I skupiny 1 až 3</t>
  </si>
  <si>
    <t>162751117</t>
  </si>
  <si>
    <t>Vodorovné přemístění přes 9 000 do 10000 m výkopku/sypaniny z horniny třídy těžitelnosti I skupiny 1 až 3</t>
  </si>
  <si>
    <t>162751119</t>
  </si>
  <si>
    <t>Příplatek k vodorovnému přemístění výkopku/sypaniny z horniny třídy těžitelnosti I skupiny 1 až 3 ZKD 1000 m přes 10000 m</t>
  </si>
  <si>
    <t>předpokládá se vzdálenost skládky do 20km' opz_x000d_
99,623*10 Přepočtené koeficientem množství = 996,230 =&gt; A _x000d_
Celkem: A = 996,230 =&gt; B</t>
  </si>
  <si>
    <t>167151111</t>
  </si>
  <si>
    <t>Nakládání výkopku z hornin třídy těžitelnosti I skupiny 1 až 3 přes 100 m3</t>
  </si>
  <si>
    <t>171201231</t>
  </si>
  <si>
    <t>Poplatek za uložení zeminy a kamení na recyklační skládce (skládkovné) kód odpadu 17 05 04</t>
  </si>
  <si>
    <t>171251201</t>
  </si>
  <si>
    <t>Uložení sypaniny na skládky nebo meziskládky</t>
  </si>
  <si>
    <t>174151101</t>
  </si>
  <si>
    <t>Zásyp jam, šachet rýh nebo kolem objektů sypaninou se zhutněním</t>
  </si>
  <si>
    <t>175151101</t>
  </si>
  <si>
    <t>Obsypání potrubí strojně sypaninou bez prohození, uloženou do 3 m</t>
  </si>
  <si>
    <t>0,93*(0,508+0,2)*(154,0+3,0+4,0-50,0) = 73,087 =&gt; A _x000d_
-3,14*0,508*0,508/4*(154,0+3,0+4,0-50,0) = -22,486 =&gt; B _x000d_
0,93*(0,813+0,2)*(50,0-11,0) = 36,742 =&gt; C _x000d_
-3,14*0,813*0,813/4*(50,0-11,0) = -20,236 =&gt; D _x000d_
Celkem: A+B+C+D = 67,107 =&gt; E</t>
  </si>
  <si>
    <t>181351115</t>
  </si>
  <si>
    <t>Rozprostření ornice tl vrstvy přes 250 do 300 mm pl přes 500 m2 v rovině nebo ve svahu do 1:5 strojně</t>
  </si>
  <si>
    <t>181951112</t>
  </si>
  <si>
    <t>Úprava pláně v hornině třídy těžitelnosti I skupiny 1 až 3 se zhutněním strojně</t>
  </si>
  <si>
    <t>montážní jámy - protlak - společné pro DN500 a DN300 8,0*16,6*2+14,0*10,0 = 405,600 =&gt; A _x000d_
montážní jámy - odpoj/propoj DN500 7,5*8,5+4,0*3,0 = 75,750 =&gt; B _x000d_
kopané sondy 1,0*3,0+2,0*1,0+1,5*1,0 = 6,500 =&gt; C _x000d_
montážní jámy - demontáže 2,0*2,0*3 = 12,000 =&gt; D _x000d_
rýhy pro pokládku potrubí 3,0*154,0-35,0 = 427,000 =&gt; E _x000d_
rýhy pro demontáže potrubí 2,8*129,0 = 361,200 =&gt; F _x000d_
Celkem: A+B+C+D+E+F = 1288,050 =&gt; G</t>
  </si>
  <si>
    <t>451573111</t>
  </si>
  <si>
    <t>Lože pod potrubí otevřený výkop ze štěrkopísku</t>
  </si>
  <si>
    <t>0,93*(154,0+3,0+4,0-11,0)*0,1 = 13,950 =&gt; A _x000d_
Celkem: A = 13,950 =&gt; B</t>
  </si>
  <si>
    <t>58337302</t>
  </si>
  <si>
    <t>štěrkopísek frakce 0/16</t>
  </si>
  <si>
    <t xml:space="preserve">21-M - elektromontáže   </t>
  </si>
  <si>
    <t>210280001</t>
  </si>
  <si>
    <t>Zkoušky a prohlídky el rozvodů a zařízení celková prohlídka pro objem montážních prací do 100 tis Kč</t>
  </si>
  <si>
    <t>210812001</t>
  </si>
  <si>
    <t>Montáž kabelu Cu plného nebo laněného do 1 kV žíly 2x1,5 až 6 mm2 (např. CYKY) bez ukončení uloženého volně nebo v liště</t>
  </si>
  <si>
    <t>210812011</t>
  </si>
  <si>
    <t>Montáž kabelu Cu plného nebo laněného do 1 kV žíly 3x1,5 až 6 mm2 (např. CYKY) bez ukončení uloženého volně nebo v liště</t>
  </si>
  <si>
    <t>34111012</t>
  </si>
  <si>
    <t>kabel instalační jádro Cu plné izolace PVC plášť PVC 450/750V (CYKY) 2x4mm2</t>
  </si>
  <si>
    <t>34111036</t>
  </si>
  <si>
    <t>kabel instalační jádro Cu plné izolace PVC plášť PVC 450/750V (CYKY) 3x2,5mm2</t>
  </si>
  <si>
    <t>741128021</t>
  </si>
  <si>
    <t>Příplatek k montáži kabelů za zatažení vodiče a kabelu do 0,75 kg</t>
  </si>
  <si>
    <t>DM</t>
  </si>
  <si>
    <t>Ostatní drobný instalační materiál (štítky, spojovací materiál apod.)</t>
  </si>
  <si>
    <t xml:space="preserve">23-M - montáže plynovodních potrubí   </t>
  </si>
  <si>
    <t>1.01</t>
  </si>
  <si>
    <t>Trubka ocelová pr.508x7,1mm, mat. L360NE/ME, PE izolovaná</t>
  </si>
  <si>
    <t>1.02</t>
  </si>
  <si>
    <t>Trubka ocelová pr.508x7,1mm, mat. L360NE/ME, PE izolovaná+FZM-S</t>
  </si>
  <si>
    <t>1.04</t>
  </si>
  <si>
    <t>Trubkový ohyb 46,1° R=10D pr.508x7,1mm, mat. L360NE/ME</t>
  </si>
  <si>
    <t>1.05</t>
  </si>
  <si>
    <t>Trubkový ohyb 86° R=10D pr.508x7,1mm, mat. L360NE/ME</t>
  </si>
  <si>
    <t>1.06</t>
  </si>
  <si>
    <t>Trubkový ohyb 47,2° R=10D pr.508x7,1mm, mat. L360NE/ME</t>
  </si>
  <si>
    <t>1.07</t>
  </si>
  <si>
    <t>Trubkový ohyb 52,1° R=10D pr.508x7,1mm, mat. L360NE/ME</t>
  </si>
  <si>
    <t>1.08</t>
  </si>
  <si>
    <t>Izolační spoj DN500 PN40</t>
  </si>
  <si>
    <t>1.10</t>
  </si>
  <si>
    <t>Přechodový kus pr.530x8/508x7,1mm</t>
  </si>
  <si>
    <t>1.16</t>
  </si>
  <si>
    <t>Čichací trubice</t>
  </si>
  <si>
    <t>1.18</t>
  </si>
  <si>
    <t>Orientační sloupek</t>
  </si>
  <si>
    <t>1.30</t>
  </si>
  <si>
    <t>Propojovací objekt KOTE K2 vč. základového sloupku</t>
  </si>
  <si>
    <t>POIS 1 = 1,000 =&gt; A _x000d_
POCH 2 = 2,000 =&gt; B _x000d_
Celkem: A+B = 3,000 =&gt; C</t>
  </si>
  <si>
    <t>1.34</t>
  </si>
  <si>
    <t>Snímací elektroda MS 110</t>
  </si>
  <si>
    <t>2.01</t>
  </si>
  <si>
    <t>Trubka ocelová pr.813x11mm, mat. L235</t>
  </si>
  <si>
    <t>230020645</t>
  </si>
  <si>
    <t>Zhotovení odbočky tř.11-13 D 38 mm, tl 2,9 mm</t>
  </si>
  <si>
    <t>230084154</t>
  </si>
  <si>
    <t>Demontáž potrubí do šrotu přes 250 do 1000 kg D 530 mm tl 8,0 mm</t>
  </si>
  <si>
    <t>potrubí DN500 - délka 129m, demontáž po 3m'_x000d_
'hmotnost 1kus - 3m x 109,4kg = 328,2kg' _x000d_
129/3 = 43,000 =&gt; A _x000d_
demontáž 2ks před propojením 2 = 2,000 =&gt; B _x000d_
Celkem: A+B = 45,000 =&gt; C</t>
  </si>
  <si>
    <t>230120053R01</t>
  </si>
  <si>
    <t>Čištění potrubí profukováním nebo proplachováním DN 500</t>
  </si>
  <si>
    <t>230120053R02</t>
  </si>
  <si>
    <t>Čištění potrubí profukováním nebo proplachováním DN 800</t>
  </si>
  <si>
    <t>230200082</t>
  </si>
  <si>
    <t>Montáž chráničky pro plynovody ocelové celé průměru přes 720 do 820 mm tl stěny 12 mm</t>
  </si>
  <si>
    <t>230200166</t>
  </si>
  <si>
    <t>Dodatečné osazení plynovodních trubních dílů přivařovacích DN 500</t>
  </si>
  <si>
    <t>230201060</t>
  </si>
  <si>
    <t>Montáž plynovodního potrubí z oceli D přes 426 do 530 mm tloušťky stěny 8,0 mm</t>
  </si>
  <si>
    <t>90,0+54,0 = 144,000 =&gt; A _x000d_
odpočet nasouvaného potrubí -50,0 = -50,000 =&gt; B _x000d_
Celkem: A+B = 94,000 =&gt; C</t>
  </si>
  <si>
    <t>230201159</t>
  </si>
  <si>
    <t>Montáž plynovodních trubních dílů přivařovacích D přes 426 do 530 mm tl stěny 7,0 mm</t>
  </si>
  <si>
    <t>230202061</t>
  </si>
  <si>
    <t>Nasunutí potrubní sekce ocelové průměru přes 426 do 530 mm do chráničky pro plynovody</t>
  </si>
  <si>
    <t>230202186</t>
  </si>
  <si>
    <t>Montáž kluzných objímek výšky 130 mm pro plynovodní potrubí vnějšího průměru přes 500 mm do 550 mm</t>
  </si>
  <si>
    <t>plynovod DN500/CHR DN800, 5xE + 1xH, rozteč mezi komplety 2m'_x000d_
50/2+2 = 27,000 =&gt; A _x000d_
Celkem: A = 27,000 =&gt; B</t>
  </si>
  <si>
    <t>230202221</t>
  </si>
  <si>
    <t>Montáž manžety na chráničku plynovodního potrubí ocelového průměru přes 426 do 530 mm</t>
  </si>
  <si>
    <t>230208516</t>
  </si>
  <si>
    <t>Odplynění a inertizace ocelového potrubí DN přes 300 mm</t>
  </si>
  <si>
    <t>230220011</t>
  </si>
  <si>
    <t>Montáž orientačního sloupku ON 13 2970 pro plynovod</t>
  </si>
  <si>
    <t>230220031</t>
  </si>
  <si>
    <t>Montáž čichačky na chráničku PN 38 6724 pro plynovod</t>
  </si>
  <si>
    <t>230250033</t>
  </si>
  <si>
    <t>Montáž propojovacích objektů POIS</t>
  </si>
  <si>
    <t>230250034</t>
  </si>
  <si>
    <t>Montáž propojovacích objektů POCH</t>
  </si>
  <si>
    <t>230250038</t>
  </si>
  <si>
    <t>Montáž snímací elektrody MS 100</t>
  </si>
  <si>
    <t>28655127R01</t>
  </si>
  <si>
    <t>manžeta chráničky vč. upínací pásky DN 500x800</t>
  </si>
  <si>
    <t>28655175</t>
  </si>
  <si>
    <t>objímka kluzná typ E segment v 130mm</t>
  </si>
  <si>
    <t>28655280</t>
  </si>
  <si>
    <t>objímka kluzná typ H segment v 130mm</t>
  </si>
  <si>
    <t>27 = 27,000 =&gt; A _x000d_
Celkem: A = 27,000 =&gt; B</t>
  </si>
  <si>
    <t>CEM_01</t>
  </si>
  <si>
    <t>CEMTEX geokompozit + CEMTEX 601MT zajišťovací páska</t>
  </si>
  <si>
    <t>ELEZK</t>
  </si>
  <si>
    <t>Elektrojiskrová zkouška izolace</t>
  </si>
  <si>
    <t>IS_M_DN500</t>
  </si>
  <si>
    <t>Smršťovací manžeta DN500 D+M</t>
  </si>
  <si>
    <t>IS_P500_R30A</t>
  </si>
  <si>
    <t>Izolace svarů - páskový systém DN500 D+M</t>
  </si>
  <si>
    <t>KD_500</t>
  </si>
  <si>
    <t>Klenuté dno DN500 PN40</t>
  </si>
  <si>
    <t>dočasné uzavření potrubí 2 = 2,000 =&gt; A _x000d_
Celkem: A = 2,000 =&gt; B</t>
  </si>
  <si>
    <t>MKP</t>
  </si>
  <si>
    <t>Měření koncentrace plynu</t>
  </si>
  <si>
    <t>PRTG</t>
  </si>
  <si>
    <t>Izolace hmotou Protegol UR 32-55 v tloušťce 1500 µm D+M</t>
  </si>
  <si>
    <t>PT_500</t>
  </si>
  <si>
    <t>NDT - zkouška svaru kapilární metodou (PT) potrubí DN 500</t>
  </si>
  <si>
    <t>obvodové svary garanční 2+2 = 4,000 =&gt; A _x000d_
Celkem: A = 4,000 =&gt; B</t>
  </si>
  <si>
    <t>R001</t>
  </si>
  <si>
    <t>Náhrada za vypuštěný ZP do atmosféry</t>
  </si>
  <si>
    <t>nm3</t>
  </si>
  <si>
    <t>R002</t>
  </si>
  <si>
    <t>Zavaření konců potrubí plechem 8×560×560 D+M</t>
  </si>
  <si>
    <t>demontáže potrubí 2 = 2,000 =&gt; A _x000d_
Celkem: A = 2,000 =&gt; B</t>
  </si>
  <si>
    <t>R003</t>
  </si>
  <si>
    <t>Zavaření konců potrubí plechem 10×900×900 D+M</t>
  </si>
  <si>
    <t>vyplnění chráničky cementopopílkovou suspenzí 2 = 2,000 =&gt; A _x000d_
Celkem: A = 2,000 =&gt; B</t>
  </si>
  <si>
    <t>R004</t>
  </si>
  <si>
    <t>Návarek s vnějším závitem NPTM 1" PN40</t>
  </si>
  <si>
    <t>vyplnění chráničky cementopopílkovou suspenzí, odvzdušňovací a napouštěcí hrdlo 2 = 2,000 =&gt; A _x000d_
Celkem: A = 2,000 =&gt; B</t>
  </si>
  <si>
    <t>RT_500</t>
  </si>
  <si>
    <t>NDT - zkouška svaru radiografickou metodou (RT) potrubí DN 500</t>
  </si>
  <si>
    <t>obvodové svary 17 = 17,000 =&gt; A _x000d_
obvodové svary garanční 2+2 = 4,000 =&gt; B _x000d_
Celkem: A+B = 21,000 =&gt; C</t>
  </si>
  <si>
    <t>TPWPS</t>
  </si>
  <si>
    <t>WPS + technologický postup</t>
  </si>
  <si>
    <t>TZ_500</t>
  </si>
  <si>
    <t>Tlaková zkouška vodou DN500- stresstest</t>
  </si>
  <si>
    <t>UT_500</t>
  </si>
  <si>
    <t>NDT - zkouška potrubí ultrazvukem (UT) potrubí DN 500</t>
  </si>
  <si>
    <t>výběr vhodného místa řezu/napojení 2 = 2,000 =&gt; A _x000d_
Celkem: A = 2,000 =&gt; B</t>
  </si>
  <si>
    <t xml:space="preserve">3 - svislé konstrukce   </t>
  </si>
  <si>
    <t>360365132</t>
  </si>
  <si>
    <t>Svařované nosné spoje aluminotermické pruty D přes 22 mm</t>
  </si>
  <si>
    <t>R005</t>
  </si>
  <si>
    <t>Připojení kabelů na potrubí Aluminotermicky</t>
  </si>
  <si>
    <t xml:space="preserve">46-M - práce při externích montážích   </t>
  </si>
  <si>
    <t>34571350</t>
  </si>
  <si>
    <t>trubka elektroinstalační ohebná dvouplášťová korugovaná HDPE (chránička) D 32/40mm</t>
  </si>
  <si>
    <t>34571351</t>
  </si>
  <si>
    <t>trubka elektroinstalační ohebná dvouplášťová korugovaná HDPE (chránička) D 40/50mm</t>
  </si>
  <si>
    <t>460671113</t>
  </si>
  <si>
    <t>Výstražná fólie pro krytí kabelů šířky přes 25 do 34 cm</t>
  </si>
  <si>
    <t>460791212</t>
  </si>
  <si>
    <t>Montáž trubek ochranných plastových uložených volně do rýhy ohebných přes 32 do 50 mm</t>
  </si>
  <si>
    <t>789 - povrchové úpravy ocelových konstrukcí</t>
  </si>
  <si>
    <t>42118101</t>
  </si>
  <si>
    <t>materiál tryskací (ostrohranný tvrdý písek)</t>
  </si>
  <si>
    <t>789234112</t>
  </si>
  <si>
    <t>Provedení otryskání potrubí do DN 600 stupeň zarezavění A stupeň přípravy Sa 2 1/2</t>
  </si>
  <si>
    <t>plocha iz. svarů DN500 3,14*0,508*0,5*21 = 16,749 =&gt; A _x000d_
páskový systém 3,2 = 3,200 =&gt; B _x000d_
protegol 46,0 = 46,000 =&gt; C _x000d_
Celkem: A+B+C = 65,949 =&gt; D</t>
  </si>
  <si>
    <t>1.20</t>
  </si>
  <si>
    <t>Pneumatický těsnící vak pro potrubí DN500</t>
  </si>
  <si>
    <t>59224001</t>
  </si>
  <si>
    <t>dílec betonový pro vstupní šachty 100x50x9cm</t>
  </si>
  <si>
    <t>892422121R01</t>
  </si>
  <si>
    <t>Uzavření potrubí DN 500 těsnícím vakem</t>
  </si>
  <si>
    <t>894411311</t>
  </si>
  <si>
    <t>Osazení betonových nebo železobetonových dílců pro šachty skruží rovných</t>
  </si>
  <si>
    <t>899722114</t>
  </si>
  <si>
    <t>Krytí potrubí z plastů výstražnou fólií z PVC přes 34 do 40 cm</t>
  </si>
  <si>
    <t>899910211</t>
  </si>
  <si>
    <t>Výplň potrubí pod tlakem cementopopílkovou suspenzí délky potrubí do 50 m</t>
  </si>
  <si>
    <t>4,5 = 4,500 =&gt; A _x000d_
Celkem: A = 4,500 =&gt; B</t>
  </si>
  <si>
    <t>997 - přesun sutě</t>
  </si>
  <si>
    <t>997221561</t>
  </si>
  <si>
    <t>Vodorovná doprava suti z kusových materiálů do 1 km</t>
  </si>
  <si>
    <t xml:space="preserve">odvoz demontovaného potrubí,  vzdálenost do 20km'_x000d_
potrubí OC DN500 129,0*103,0/1000 = 13,287 =&gt; A _x000d_
Celkem: A = 13,287 =&gt; B</t>
  </si>
  <si>
    <t>997221569</t>
  </si>
  <si>
    <t>Příplatek ZKD 1 km u vodorovné dopravy suti z kusových materiálů</t>
  </si>
  <si>
    <t>odp_oc_x000d_
13,287*19 Přepočtené koeficientem množství = 252,453 =&gt; A _x000d_
Celkem: A = 252,453 =&gt; B</t>
  </si>
  <si>
    <t>998 - přesun hmot</t>
  </si>
  <si>
    <t>998272201</t>
  </si>
  <si>
    <t>Přesun hmot pro trubní vedení z ocelových trub svařovaných otevřený výkop</t>
  </si>
  <si>
    <t>potrubí DN500 PE 90,0*90,0/1000 = 8,100 =&gt; A _x000d_
potrubí DN500 PE+FZM 54,0*132,0/1000 = 7,128 =&gt; B _x000d_
potrubí DN800 50,0*218,0/1000 = 10,900 =&gt; C _x000d_
ohyby DN500 (645+1025+656+703)/1000 = 3,029 =&gt; D _x000d_
IS DN500 250/1000 = 0,250 =&gt; E _x000d_
Celkem: A+B+C+D+E = 29,407 =&gt; F</t>
  </si>
  <si>
    <t>SO501.2 - Přeložka VTL plynovodu DN300</t>
  </si>
  <si>
    <t>23-M.1</t>
  </si>
  <si>
    <t>dočasný bypass</t>
  </si>
  <si>
    <t>stávající VTL plynovod DN300 6,4+5,5+4,0+6,9 = 22,800 =&gt; A _x000d_
Celkem: A = 22,800 =&gt; B</t>
  </si>
  <si>
    <t>VO 2,0*5 = 10,000 =&gt; A _x000d_
ČDT 2,0 = 2,000 =&gt; B _x000d_
Celkem: A+B = 12,000 =&gt; C</t>
  </si>
  <si>
    <t>ohraničení montážního prostoru páskou 400,0 = 400,000 =&gt; A _x000d_
Celkem: A = 400,000 =&gt; B</t>
  </si>
  <si>
    <t>ohraničení montážních jam' _x000d_
montážní jámy - protlak - zahrnuto v plynovodu DN500 0 = 0,000 =&gt; A _x000d_
montážní jámy - odpoj/propoj DN300 (7,5+8,0)*2+(4,0+3,0)*2 = 45,000 =&gt; B _x000d_
montážní jámy - stoplování DN300 (8,0+9,0)*2+(7,0+3,0)*2*0 = 34,000 =&gt; C _x000d_
kopané sondy (HxDxŠ) (1,0+3,0)*2+(1,0+2,0)*2+(1,0+1,5)*2 = 19,000 =&gt; D _x000d_
montážní jámy - demontáže 2,0*4*6 = 48,000 =&gt; E _x000d_
Celkem: A+B+C+D+E = 146,000 =&gt; F</t>
  </si>
  <si>
    <t>montážní jámy - protlak - zahrnuto v plynovodu DN500 0 = 0,000 =&gt; A _x000d_
montážní jámy - odpoj/propoj DN300 (3,3+1,1)*2+(3,0+1,1)*2 = 17,000 =&gt; B _x000d_
montážní jámy - stoplování DN300 (3,3+1,1)*2+(3,7+1,1)*2 = 18,400 =&gt; C _x000d_
kopané sondy (3,0+1,1)+(2,5+1,1)+(2,0+1,1) = 10,800 =&gt; D _x000d_
montážní jámy - demontáže (2,0+1,1)*6 = 18,600 =&gt; E _x000d_
rýhy pro pokládku a demontáže potrubí (1,8+1,1)*8 = 23,200 =&gt; F _x000d_
Celkem: A+B+C+D+E+F = 88,000 =&gt; G</t>
  </si>
  <si>
    <t>zahrnuto v plynovodu DN500 0 = 0,000 =&gt; A _x000d_
Celkem: A = 0,000 =&gt; B</t>
  </si>
  <si>
    <t>rýha pro pokládku nového plynovodu'_x000d_
(0,73+2,8)/2*(125,0-35,0)*1,5 = 238,275 =&gt; A _x000d_
'rýha pro demontáž stávajícího plynovodu'_x000d_
(0,73+2,6)/2*(114,0+87,0)*1,4 = 468,531 =&gt; B _x000d_
-3,14*0,324*0,324/4*114,0 = -9,394 =&gt; C _x000d_
-3,14*0,219*0,219/4*87,0 = -3,275 =&gt; D _x000d_
Celkem: A+B+C+D = 694,137 =&gt; E</t>
  </si>
  <si>
    <t>čerpací jímky 0,5*0,5*0,5*4 = 0,500 =&gt; A _x000d_
Celkem: A = 0,500 =&gt; B</t>
  </si>
  <si>
    <t>stávající VTL plynovod DN300 (0,5+0,324+0,5)*(0,5+0,324+0,8)*(6,4+5,5+4,0+6,9) = 49,024 =&gt; A _x000d_
VO (0,5+0,1+0,5)*(0,5+0,1+0,5)*2,0*5 = 12,100 =&gt; B _x000d_
ČDT (0,5+0,1+0,5)*(0,5+0,1+0,5)*2,0 = 2,420 =&gt; C _x000d_
Celkem: A+B+C = 63,544 =&gt; D</t>
  </si>
  <si>
    <t>14172R02</t>
  </si>
  <si>
    <t>Řízený protlak potrubí DN 700, těžitelnost I skup.3</t>
  </si>
  <si>
    <t>kopané sondy (1,5+1,0)*2*2,0 = 10,000 =&gt; A _x000d_
montážní jámy - demontáže 2,0*4*2,0*6 = 96,000 =&gt; B _x000d_
čerpací jímky 0,5*4*0,5*4 = 4,000 =&gt; C _x000d_
Celkem: A+B+C = 110,000 =&gt; D</t>
  </si>
  <si>
    <t xml:space="preserve">montážní jámy - protlak  - zahrnuto v plynovodu DN500 0 = 0,000 =&gt; A _x000d_
montážní jáma - odpoj/propoj DN300 (4,0+3,0)*2*3,4 = 47,600 =&gt; B _x000d_
montážní jáma - stoplování DN300 (3,0+6,9)*2*4,0 = 79,200 =&gt; C _x000d_
kopané sondy (3,0+1,0)*2*3,0+(2,0+1,0)*2*2,5 = 39,000 =&gt; D _x000d_
Celkem: A+B+C+D = 165,800 =&gt; E</t>
  </si>
  <si>
    <t>předpokládá se vzdálenost skládky do 20km' opz_x000d_
63,149*10 Přepočtené koeficientem množství = 631,490 =&gt; A _x000d_
Celkem: A = 631,490 =&gt; B</t>
  </si>
  <si>
    <t>0,73*(0,324+0,2)*(125,0+6,4+5,5+4,0+6,9-50,0) = 37,410 =&gt; A _x000d_
-3,14*0,324*0,324/4*(125,0+6,4+5,5+4,0+6,9-50,0) = -8,059 =&gt; B _x000d_
0,73*(0,711+0,2)*(50,0-11,0) = 25,936 =&gt; C _x000d_
-3,14*0,711*0,711/4*(50,0-11,0) = -15,477 =&gt; D _x000d_
Celkem: A+B+C+D = 39,810 =&gt; E</t>
  </si>
  <si>
    <t xml:space="preserve">montážní jámy - protlak  - zahrnuto v plynovodu DN500 0 = 0,000 =&gt; A _x000d_
montážní jámy - odpoj/propoj DN300 7,5*8,0+4,0*3,0 = 72,000 =&gt; B _x000d_
montážní jámy - stoplování DN300 8,0*9,0+7,0*3,0 = 93,000 =&gt; C _x000d_
kopané sondy 1,0*3,0+2,0*1,0+1,5*1,0 = 6,500 =&gt; D _x000d_
montážní jámy - demontáže 2,0*2,0*6 = 24,000 =&gt; E _x000d_
rýhy pro pokládku potrubí 2,8*125,0-35,0 = 315,000 =&gt; F _x000d_
rýhy pro demontáže potrubí 2,6*(114,0+2,6) = 303,160 =&gt; G _x000d_
Celkem: A+B+C+D+E+F+G = 813,660 =&gt; H</t>
  </si>
  <si>
    <t>0,73*(125,0+6,4+5,5+4,0+6,9-11,0)*0,1 = 9,986 =&gt; A _x000d_
Celkem: A = 9,986 =&gt; B</t>
  </si>
  <si>
    <t>Trubka ocelová pr.323,9x5,6mm, mat. L360NE/ME, PE izolovaná</t>
  </si>
  <si>
    <t>2.02</t>
  </si>
  <si>
    <t>Trubka ocelová pr.323,9x5,6mm, mat. L360NE/ME, PE izolovaná+FZM-S</t>
  </si>
  <si>
    <t>2.03</t>
  </si>
  <si>
    <t>Trubka ocelová pr.711,2x8mm, mat. L245N</t>
  </si>
  <si>
    <t>2.04</t>
  </si>
  <si>
    <t>Trubkový ohyb, 52,9°, R=10D, pr.323,9x5,6mm, mat. L360NE/ME</t>
  </si>
  <si>
    <t>2.05</t>
  </si>
  <si>
    <t>Trubkový ohyb, 86°, R=10D, pr.323,9x5,6mm, mat. L360NE/ME</t>
  </si>
  <si>
    <t>2.06</t>
  </si>
  <si>
    <t>Trubkový ohyb, 76,9°, R=10D, pr.323,9x5,6mm, mat. L360NE/ME</t>
  </si>
  <si>
    <t>2.07</t>
  </si>
  <si>
    <t>Trubkový ohyb, 45,8°, R=10D, pr.323,9x5,6mm, mat. L360NE/ME</t>
  </si>
  <si>
    <t>2.08</t>
  </si>
  <si>
    <t>Trubkový ohyb, 39,2°, R=10D, pr.323,9x5,6mm, mat. L360NE/ME</t>
  </si>
  <si>
    <t>2.16</t>
  </si>
  <si>
    <t>2.18</t>
  </si>
  <si>
    <t>2.34</t>
  </si>
  <si>
    <t>230083100</t>
  </si>
  <si>
    <t>Demontáž potrubí do šrotu přes 50 do 250 kg D 219 mm tl 6,3 mm</t>
  </si>
  <si>
    <t>potrubí DN200 - délka 87m, demontáž po 3m'_x000d_
'hmotnost 1kus - 3m x 27kg = 81kg' _x000d_
87/3 = 29,000 =&gt; A _x000d_
Celkem: A = 29,000 =&gt; B</t>
  </si>
  <si>
    <t>230084120</t>
  </si>
  <si>
    <t>Demontáž potrubí do šrotu přes 250 do 1000 kg D 324 mm tl 6,0 mm</t>
  </si>
  <si>
    <t>potrubí DN300 - délka 114m, demontáž po 3m'_x000d_
'hmotnost 1kus - 3m x 103kg = 309kg' _x000d_
114/3 = 38,000 =&gt; A _x000d_
demontáž 2ks před propojením 2 = 2,000 =&gt; B _x000d_
Celkem: A+B = 40,000 =&gt; C</t>
  </si>
  <si>
    <t>230120051</t>
  </si>
  <si>
    <t>Čištění potrubí profukováním nebo proplachováním DN 300</t>
  </si>
  <si>
    <t>230120053R03</t>
  </si>
  <si>
    <t>Čištění potrubí profukováním nebo proplachováním DN 700</t>
  </si>
  <si>
    <t>230200163</t>
  </si>
  <si>
    <t>Dodatečné osazení plynovodních trubních dílů přivařovacích DN 300</t>
  </si>
  <si>
    <t>230201042</t>
  </si>
  <si>
    <t>Montáž plynovodního potrubí z oceli D přes 273 do 324,6 mm tloušťky stěny 6,0 mm</t>
  </si>
  <si>
    <t>72,0+53,0 = 125,000 =&gt; A _x000d_
odpočet nasouvaného potrubí -50,0 = -50,000 =&gt; B _x000d_
Celkem: A+B = 75,000 =&gt; C</t>
  </si>
  <si>
    <t>230201132</t>
  </si>
  <si>
    <t>Montáž plynovodních trubních dílů přivařovacích D přes 168,1 do 219,3 mm tl stěny 6,3 mm</t>
  </si>
  <si>
    <t>230201142</t>
  </si>
  <si>
    <t>Montáž plynovodních trubních dílů přivařovacích D přes 273 do 324,6 mm tl stěny 6,0 mm</t>
  </si>
  <si>
    <t>230202023</t>
  </si>
  <si>
    <t>Montáž chráničky pro plynovody ocelové celé průměru přes 630 do 720 mm</t>
  </si>
  <si>
    <t>230202058</t>
  </si>
  <si>
    <t>Nasunutí potrubní sekce ocelové průměru přes 273 do 324,6 mm do chráničky pro plynovody</t>
  </si>
  <si>
    <t>230202182</t>
  </si>
  <si>
    <t>Montáž kluzných objímek výšky 130 mm pro plynovodní potrubí vnějšího průměru přes 308 mm do 356 mm</t>
  </si>
  <si>
    <t>plynovod DN300/CHR DN700, 3xE + 1xH, rozteč mezi komplety 2m'_x000d_
50/2+2 = 27,000 =&gt; A _x000d_
Celkem: A = 27,000 =&gt; B</t>
  </si>
  <si>
    <t>230202218</t>
  </si>
  <si>
    <t>Montáž manžety na chráničku plynovodního potrubí ocelového průměru přes 273 do 324,6 mm</t>
  </si>
  <si>
    <t>230208515</t>
  </si>
  <si>
    <t>Odplynění a inertizace ocelového potrubí DN přes 200 do 300 mm</t>
  </si>
  <si>
    <t>DN300 114,0 = 114,000 =&gt; A _x000d_
DN200 87,0 = 87,000 =&gt; B _x000d_
Celkem: A+B = 201,000 =&gt; C</t>
  </si>
  <si>
    <t>28655126R01</t>
  </si>
  <si>
    <t>manžeta chráničky vč. upínací pásky DN 300x700</t>
  </si>
  <si>
    <t>IS_M_DN300</t>
  </si>
  <si>
    <t>Smršťovací manžeta DN300 D+M</t>
  </si>
  <si>
    <t>IS_P300_R30A</t>
  </si>
  <si>
    <t>Izolace svarů - páskový systém DN300 D+M</t>
  </si>
  <si>
    <t>KD_200</t>
  </si>
  <si>
    <t>Klenuté dno DN200 PN40</t>
  </si>
  <si>
    <t>zaslepení konců potrubí 2 = 2,000 =&gt; A _x000d_
Celkem: A = 2,000 =&gt; B</t>
  </si>
  <si>
    <t>KD_300</t>
  </si>
  <si>
    <t>Klenuté dno DN300 PN40</t>
  </si>
  <si>
    <t>PT_300</t>
  </si>
  <si>
    <t>NDT - zkouška svaru kapilární metodou (PT) potrubí DN 300</t>
  </si>
  <si>
    <t>obvodové svary garanční 4 = 4,000 =&gt; A _x000d_
koutový svar stoplovací tvarovka 2 = 2,000 =&gt; B _x000d_
Celkem: A+B = 6,000 =&gt; C</t>
  </si>
  <si>
    <t>PT_50</t>
  </si>
  <si>
    <t>NDT - zkouška svaru kapilární metodou (PT) potrubí DN 50</t>
  </si>
  <si>
    <t>koutový svar 6 = 6,000 =&gt; A _x000d_
Celkem: A = 6,000 =&gt; B</t>
  </si>
  <si>
    <t>Zavaření konců potrubí plechem 8×350×350 D+M</t>
  </si>
  <si>
    <t>Zavaření konců potrubí plechem 10×600×600 D+M</t>
  </si>
  <si>
    <t>vyplnění chráničky DN500 cementopopílkovou suspenzí 2 = 2,000 =&gt; A _x000d_
Celkem: A = 2,000 =&gt; B</t>
  </si>
  <si>
    <t>Zavaření konců potrubí plechem 10×500×500 D+M</t>
  </si>
  <si>
    <t>vyplnění chráničky DN400 cementopopílkovou suspenzí 2 = 2,000 =&gt; A _x000d_
Celkem: A = 2,000 =&gt; B</t>
  </si>
  <si>
    <t>vyplnění chráničky cementopopílkovou suspenzí, odvzdušňovací a napouštěcí hrdlo 2*2 = 4,000 =&gt; A _x000d_
Celkem: A = 4,000 =&gt; B</t>
  </si>
  <si>
    <t>RT_300</t>
  </si>
  <si>
    <t>NDT - zkouška svaru radiografickou metodou (RT) potrubí DN 300</t>
  </si>
  <si>
    <t>obvodové svary 9 = 9,000 =&gt; A _x000d_
obvodové svary garanční 4 = 4,000 =&gt; B _x000d_
Celkem: A+B = 13,000 =&gt; C</t>
  </si>
  <si>
    <t>STOPL_300</t>
  </si>
  <si>
    <t>Dvoustranné uzavření potrubí DN 300 stoplováním za plného provozního tlaku 2,4Mpa</t>
  </si>
  <si>
    <t>TZ_300</t>
  </si>
  <si>
    <t>Tlaková zkouška vodou DN300- stresstest</t>
  </si>
  <si>
    <t>UT_300</t>
  </si>
  <si>
    <t>NDT - zkouška potrubí ultrazvukem (UT) potrubí DN 300</t>
  </si>
  <si>
    <t>výběr vhodného místa řezu/napojení 2 = 2,000 =&gt; A _x000d_
výběr místa pro stopplovací tvarovku 2 = 2,000 =&gt; B _x000d_
Celkem: A+B = 4,000 =&gt; C</t>
  </si>
  <si>
    <t>23-M.1 - dočasný bypass</t>
  </si>
  <si>
    <t>2.21</t>
  </si>
  <si>
    <t>Trubka ocelová pr.168,3x4mm, mat. L245NE</t>
  </si>
  <si>
    <t>2.22</t>
  </si>
  <si>
    <t>Trubkový ohyb, 52,7°, R=10D, pr.168,3x4mm, mat. L245NE</t>
  </si>
  <si>
    <t>2.23</t>
  </si>
  <si>
    <t>Trubkový oblouk 3D - 90° pr.168,3x4mm</t>
  </si>
  <si>
    <t>2.24</t>
  </si>
  <si>
    <t>Trubkový oblouk 3D - 45° pr.168,3x4mm</t>
  </si>
  <si>
    <t>2.25</t>
  </si>
  <si>
    <t>Kulový kohout přivařovací DN150 PN40 s ruční převodovkou</t>
  </si>
  <si>
    <t>2.26</t>
  </si>
  <si>
    <t>Příruba přivařovací s krkem DN150 PN40</t>
  </si>
  <si>
    <t>2.27</t>
  </si>
  <si>
    <t>Přírubový spoj DN150 PN40</t>
  </si>
  <si>
    <t>2.29</t>
  </si>
  <si>
    <t>Svařovaná odbočka s límcem DN500/150</t>
  </si>
  <si>
    <t>230033032</t>
  </si>
  <si>
    <t>Montáž přírubových spojů do PN 40 DN 150</t>
  </si>
  <si>
    <t>230082087</t>
  </si>
  <si>
    <t>Demontáž potrubí do šrotu přes 10 do 50 kg D 159 mm tl 4,5 mm</t>
  </si>
  <si>
    <t>potrubí DN150 - délka 78m, demontáž po 3m'_x000d_
'hmotnost 1kus - 3m x 16,2kg = 48,3kg' _x000d_
78/3 = 26,000 =&gt; A _x000d_
Celkem: A = 26,000 =&gt; B</t>
  </si>
  <si>
    <t>230120048</t>
  </si>
  <si>
    <t>Čištění potrubí profukováním nebo proplachováním DN 150</t>
  </si>
  <si>
    <t>230200457</t>
  </si>
  <si>
    <t>Vysazení odbočky na ocelovém plynovodním potrubí metodou navrtání přetlak přes 1,6 MPa DN do 150 mm</t>
  </si>
  <si>
    <t>230201024</t>
  </si>
  <si>
    <t>Montáž plynovodního potrubí z oceli D přes 133 do 168,1 mm tloušťky stěny 4,5 mm</t>
  </si>
  <si>
    <t>230201124</t>
  </si>
  <si>
    <t>Montáž plynovodních trubních dílů přivařovacích D přes 133 do 168,1 mm tl stěny 4,5 mm</t>
  </si>
  <si>
    <t>230208514</t>
  </si>
  <si>
    <t>Odplynění a inertizace ocelového potrubí DN přes 100 do 200 mm</t>
  </si>
  <si>
    <t>zaslepení stávajícího plynovodu pro napojení bypassu 2 = 2,000 =&gt; A _x000d_
Celkem: A = 2,000 =&gt; B</t>
  </si>
  <si>
    <t>koutové svary 2 = 2,000 =&gt; A _x000d_
Celkem: A = 2,000 =&gt; B</t>
  </si>
  <si>
    <t>RT_150</t>
  </si>
  <si>
    <t>NDT - zkouška svaru radiografickou metodou (RT) potrubí DN 150</t>
  </si>
  <si>
    <t>obvodové svary 21 = 21,000 =&gt; A _x000d_
Celkem: A = 21,000 =&gt; B</t>
  </si>
  <si>
    <t>obvodové svary 2 = 2,000 =&gt; A _x000d_
Celkem: A = 2,000 =&gt; B</t>
  </si>
  <si>
    <t>TZ_150</t>
  </si>
  <si>
    <t>Tlaková zkouška vodou DN150 + DN500</t>
  </si>
  <si>
    <t>plocha iz. svarů DN500 3,14*0,324*0,5*9 = 4,578 =&gt; A _x000d_
páskový systém 2,0 = 2,000 =&gt; B _x000d_
protegol 22,0 = 22,000 =&gt; C _x000d_
Celkem: A+B+C = 28,578 =&gt; D</t>
  </si>
  <si>
    <t>2.19</t>
  </si>
  <si>
    <t>Pneumatický těsnící vak pro potrubí DN300</t>
  </si>
  <si>
    <t>892372121R01</t>
  </si>
  <si>
    <t>Uzavření potrubí DN 300 těsnícím vakem</t>
  </si>
  <si>
    <t>3,0+1,6 = 4,600 =&gt; A _x000d_
Celkem: A = 4,600 =&gt; B</t>
  </si>
  <si>
    <t xml:space="preserve">odvoz demontovaného potrubí,  vzdálenost do 20km'_x000d_
potrubí OC DN300 114,0*103,0/1000 = 11,742 =&gt; A _x000d_
potrubí OC DN200 87,0*27,0/1000 = 2,349 =&gt; B _x000d_
potrubí OC DN150 78,0*16,2/1000 = 1,264 =&gt; C _x000d_
Celkem: A+B+C = 15,355 =&gt; D</t>
  </si>
  <si>
    <t>odp_oc_x000d_
15,355*19 Přepočtené koeficientem množství = 291,745 =&gt; A _x000d_
Celkem: A = 291,745 =&gt; B</t>
  </si>
  <si>
    <t>potrubí DN300 PE 72,0*44,0/1000 = 3,168 =&gt; A _x000d_
potrubí DN500 PE+FZM 53,0*70,0/1000 = 3,710 =&gt; B _x000d_
potrubí DN700 50,0*218,0/1000 = 10,900 =&gt; C _x000d_
ohyby DN500 (260+302+332+255+238)/1000 = 1,387 =&gt; D _x000d_
potrubí DN150 78,0*16,2/1000 = 1,264 =&gt; E _x000d_
Celkem: A+B+C+D+E = 20,429 =&gt; F</t>
  </si>
  <si>
    <t>SO801 - Odhumusování</t>
  </si>
  <si>
    <t>Generováno z modelu:_x000d_
3$sTipHHb5rgdGr7F83KAZ 627 = 627,000 =&gt; A _x000d_
2G9X$1YZj4E8R8ceWPdzIt 7957 = 7957,000 =&gt; B _x000d_
A + B = 8584,000 =&gt; C</t>
  </si>
  <si>
    <t>Generováno z modelu:_x000d_
0ovBFiRCz3zQ9TabxCbarC 1410 = 1410,000 =&gt; A _x000d_
1b1cN$6D124PkmwA4VGRqB 230 = 230,000 =&gt; B _x000d_
293VyaZsrCP8ELYpl3Ri4x 642 = 642,000 =&gt; C _x000d_
A + B + C = 2282,000 =&gt; D</t>
  </si>
  <si>
    <t>121102</t>
  </si>
  <si>
    <t>SEJMUTÍ ORNICE NEBO LESNÍ PŮDY S ODVOZEM DO 2KM</t>
  </si>
  <si>
    <t>Generováno z modelu:_x000d_
3ejqFaeO17PvICcnpu8JKn 1810 = 1810,000 =&gt; A _x000d_
0PHSVvoEr30g9Zuu_wjFx_ 1926 = 1926,000 =&gt; B _x000d_
00su91z_P6kR64u0$8wz09 962 = 962,000 =&gt; C _x000d_
2jBQ70py54SeEbLN4Et9n9 397 = 397,000 =&gt; D _x000d_
A + B + C + D = 5095,000 =&gt; E</t>
  </si>
  <si>
    <t>121106</t>
  </si>
  <si>
    <t>SEJMUTÍ ORNICE NEBO LESNÍ PŮDY S ODVOZEM DO 12KM</t>
  </si>
  <si>
    <t>Generováno z modelu:_x000d_
1ajIIPihz0JQFdaqmhEo7I 2000 = 2000,000 =&gt; A _x000d_
A = 2000,000 =&gt; B</t>
  </si>
  <si>
    <t>121R1</t>
  </si>
  <si>
    <t>TŘÍDĚNÍ LESNÍ PŮDY NA MEZIDEPONII</t>
  </si>
  <si>
    <t>třídění lesní půdy od vegetace</t>
  </si>
  <si>
    <t>odečteno z PD: _x000d_
4421+2230 = 6651,000 =&gt; A</t>
  </si>
  <si>
    <t>Generováno z modelu:_x000d_
2jf5PXpIz0Pw$nSIdbaLJ1 1592 = 1592,000 =&gt; A _x000d_
3gPruCaJLA78_AaoodT8R9 200 = 200,000 =&gt; B _x000d_
0Cq398eCTCWORQLKyEjxMn 2051 = 2051,000 =&gt; C _x000d_
1OCqeH3WzATOyg$8J3E2QB 983 = 983,000 =&gt; D _x000d_
3yvCKqMknAEvVKxqYspnhj 1440 = 1440,000 =&gt; E _x000d_
1DZY1P_Pj3ZQjcURaluCo3 1828 = 1828,000 =&gt; F _x000d_
2RjSukQEH3dRJEw6CFH_mh 2245 = 2245,000 =&gt; G _x000d_
A + B + C + D + E + F + G = 10339,000 =&gt; H</t>
  </si>
  <si>
    <t>18232</t>
  </si>
  <si>
    <t>ROZPROSTŘENÍ ORNICE V ROVINĚ V TL DO 0,15M</t>
  </si>
  <si>
    <t>rozprostření ornice na vybrané zemědělské pozemky</t>
  </si>
  <si>
    <t>Generováno z modelu:_x000d_
2JS4n5n5j3HgwgWizyOEJK 4908 / 0,15 = 32720,000 =&gt; A _x000d_
2NA5kE6MXDsfHkSFfoUNVd 2529 / 0,15 = 16860,000 =&gt; B _x000d_
1cGT0mXc9Acx29BV15dheQ 6866 / 0,15 = 45773,333 =&gt; C _x000d_
A + B + C = 95353,333 =&gt; D</t>
  </si>
  <si>
    <t>18235</t>
  </si>
  <si>
    <t>ROZPROSTŘENÍ ORNICE V ROVINĚ V TL DO 0,50M</t>
  </si>
  <si>
    <t>tl. vrstvy do 40 cm; _x000d_
rekultivace, uvedení dočasného záboru do původního stavu zemědělské pozemky</t>
  </si>
  <si>
    <t>odečteno z PD:_x000d_
34675 = 34675,000 =&gt; A</t>
  </si>
  <si>
    <t>tl. vrstvy do 30 cm_x000d_
uvedení dočasného záboru do původního stavu lesní pozemky</t>
  </si>
  <si>
    <t>odečteno z PD:_x000d_
4831 = 4831,000 =&gt; A</t>
  </si>
  <si>
    <t>Generováno z modelu:_x000d_
3$sTipHHb5rgdGr7F83KAZ 627 = 627,000 =&gt; A _x000d_
2G9X$1YZj4E8R8ceWPdzIt 7957 = 7957,000 =&gt; B _x000d_
0ovBFiRCz3zQ9TabxCbarC 1410 = 1410,000 =&gt; C _x000d_
1b1cN$6D124PkmwA4VGRqB 230 = 230,000 =&gt; D _x000d_
293VyaZsrCP8ELYpl3Ri4x 642 = 642,000 =&gt; E _x000d_
3ejqFaeO17PvICcnpu8JKn 1810 = 1810,000 =&gt; F _x000d_
0PHSVvoEr30g9Zuu_wjFx_ 1926 = 1926,000 =&gt; G _x000d_
00su91z_P6kR64u0$8wz09 962 = 962,000 =&gt; H _x000d_
2jBQ70py54SeEbLN4Et9n9 397 = 397,000 =&gt; I _x000d_
1ajIIPihz0JQFdaqmhEo7I 2000 = 2000,000 =&gt; J _x000d_
A+B+C+D+E+F+G+H+I+J = 17961,000 =&gt; K</t>
  </si>
  <si>
    <t>SO802 - Oplocení silnice</t>
  </si>
  <si>
    <t xml:space="preserve">svislé konstrukce </t>
  </si>
  <si>
    <t>289971</t>
  </si>
  <si>
    <t>OPLÁŠTĚNÍ (ZPEVNĚNÍ) Z GEOTEXTILIE</t>
  </si>
  <si>
    <t>Generováno z modelu:_x000d_
388I1kH3XCHwatfK7lNPPV 1162,72285397971 = 1162,723 =&gt; A _x000d_
2T6Mjrwyz8b84uPVYZWGM8 497,670187293606 = 497,670 =&gt; B _x000d_
23Kc08qAP1$8Nn9eq5sko0 11,3032713496539 = 11,303 =&gt; C _x000d_
22jZYsvcf4JxPHZcgwpPcB 38,5796395584268 = 38,580 =&gt; D _x000d_
1UmhGP5511rQy7TFYvkC0c 357,241190848261 = 357,241 =&gt; E _x000d_
2R4bSQ4aT5zfCPh3JBVh5R 379,569197387526 = 379,569 =&gt; F _x000d_
0IEB$gQSP8VflUc5bpFrz9 17,0477835018369 = 17,048 =&gt; G _x000d_
2VRby9AN52FOCl_lLaOQNT 225,245129932188 = 225,245 =&gt; H _x000d_
23RFZKlaX9s9k2A$9Q3oaS 225,064873787136 = 225,065 =&gt; I _x000d_
A + B + C + D + E + F + G + H + I = 2914,444 =&gt; J</t>
  </si>
  <si>
    <t xml:space="preserve">3 - svislé konstrukce </t>
  </si>
  <si>
    <t>odečteno z PD: _x000d_
(1660+610+542+25+321+16+55+510+321)/4+1 = 1016,000 =&gt; A</t>
  </si>
  <si>
    <t>odečteno z PD:_x000d_
(1660+610+542+25+321+16+55+510+321)/24*2 = ZAOKR._x000d_
339 = 339,000 =&gt; A</t>
  </si>
  <si>
    <t>Generováno z modelu:_x000d_
0e4nBquSfCV8Z4LM5W5rYh 33,7536121791141 = 33,754 =&gt; A _x000d_
0OtmvBFLLEiR_Ye0aiFLM8 33,7493399307078 = 33,749 =&gt; B _x000d_
3vDRTNa5j1kvKwICgYNtLh 2,55344439741435 = 2,553 =&gt; C _x000d_
3S6QuFbdv1pBl8SBSat_Oi 2,55344439741435 = 2,553 =&gt; D _x000d_
15qZGXz8P7ze_xzQLicQr0 56,8973092755842 = 56,897 =&gt; E _x000d_
3kOI31RZX1oQlFWNsIPOPr 53,5803170415833 = 53,580 =&gt; F _x000d_
0Y4vLGcxD2IBy$OnivEQUx 5,7861543851852 = 5,786 =&gt; G _x000d_
0hiTzWiWb98v7fbeeektYT 1,69535464240852 = 1,695 =&gt; H _x000d_
38HmzvZELApPHlm0tRsjw$ 74,6032587434908 = 74,603 =&gt; I _x000d_
2t5L$Dpk959uaubopkBtPj 174,283840191306 = 174,284 =&gt; J _x000d_
A + B + C + D + E + F + G + H + I + J = 439,454 =&gt; K</t>
  </si>
  <si>
    <t>Generováno z modelu:_x000d_
3h0QQ6OYDFVRHNHFmd9hqA 1660 *1,8 = 2988,000 =&gt; A _x000d_
2RG8E_lN11IBL0McQ1eofO 681,03 *1,8 = 1225,854 =&gt; B _x000d_
2OQCH1wCX2CO1tIbZzwVZp 16 *1,8 = 28,800 =&gt; C _x000d_
02KLx8vwv5K8pOnJDaTNVc 542 *1,8 = 975,600 =&gt; D _x000d_
1xzWgWLjj6cBkNALk5bVgr 55 *1,8 = 99,000 =&gt; E _x000d_
2r3UM3WWb6_A0qShPjNgYv 510 *1,8 = 918,000 =&gt; F _x000d_
0jdj9xBOL0We07AY0L2PUq 321 *1,8 = 577,800 =&gt; G _x000d_
3yGeYsKwr3ghx1kfOGbBKt 25 *1,8 = 45,000 =&gt; H _x000d_
3RRAVw4cH4l927VzkQJv$K 321 *1,8 = 577,800 =&gt; I _x000d_
A + B + C + D + E + F + G + H + I = 7435,854 =&gt; J</t>
  </si>
  <si>
    <t>š. 1,0 m, v. 2,0 m, dle PPK-PLO a R89</t>
  </si>
  <si>
    <t>odečteno z PD:_x000d_
15*1*2 = 30,000 =&gt; A</t>
  </si>
  <si>
    <t>SO803 - Oplocení železnice</t>
  </si>
  <si>
    <t>spálení nebo štěpkování na místě, bude provedeno dle skutečného stavu a v nutném rozsahu pro provedení oplocení</t>
  </si>
  <si>
    <t>dle povolení ke kácení:_x000d_
325+60+600+137+400+41+34+73+112+45+84+25+122+460+63+86 = 2667,000 =&gt; A</t>
  </si>
  <si>
    <t>bude provedeno dle skutečného stavu a v nutném rozsahu pro provedení oplocení</t>
  </si>
  <si>
    <t>dle povolení ke kácení:_x000d_
2+7 = 9,000 =&gt; A</t>
  </si>
  <si>
    <t>dle povolení ke kácení:_x000d_
50+34 = 84,000 =&gt; A</t>
  </si>
  <si>
    <t>Generováno z modelu:_x000d_
3ZIAdiHMb96xtE04RAFjuP 732,977966712659 = 732,978 =&gt; A _x000d_
0rOqeyTnH7z9iX1akFl2nQ 526,070182090031 = 526,070 =&gt; B _x000d_
A + B = 1259,048 =&gt; C</t>
  </si>
  <si>
    <t>odečteno z PD: _x000d_
(1046+750)/4+1 = 450,000 =&gt; A</t>
  </si>
  <si>
    <t xml:space="preserve">odečteno z PD:  (1046+750)/24*2 = ZAOKR._x000d_
150 = 150,000 =&gt; A</t>
  </si>
  <si>
    <t>Generováno z modelu:_x000d_
1rtAPKfW1C$B1uvQ2zHCwU 109,835063515197 = 109,835 =&gt; A _x000d_
0pvqRCSWLBRBMlH5SjFZhN 78,8202458110621 = 78,820 =&gt; B _x000d_
A + B = 188,655 =&gt; C</t>
  </si>
  <si>
    <t>Generováno z modelu:_x000d_
0Zuu66ESrBeu2mWOAAykF2 1046*1,8 = 1882,800 =&gt; A _x000d_
13q2EayUf84Qx4wg49WFU7 750*1,8 = 1350,000 =&gt; B _x000d_
A + B = 3232,800 =&gt; C</t>
  </si>
  <si>
    <t>odečteno z PD:_x000d_
8*1*2+1*4*2 = 24,000 =&gt; A</t>
  </si>
  <si>
    <t>SO805-1 - Sadové úpravy SÚSPK</t>
  </si>
  <si>
    <t>18311</t>
  </si>
  <si>
    <t>ZALOŽENÍ ZÁHONU PRO VÝSADBU</t>
  </si>
  <si>
    <t>18351</t>
  </si>
  <si>
    <t>CHEMICKÉ ODPLEVELENÍ</t>
  </si>
  <si>
    <t>9270*0,4 = 3708,000 =&gt; A _x000d_
Celkem: A = 3708,000 =&gt; B</t>
  </si>
  <si>
    <t>18461</t>
  </si>
  <si>
    <t>MULČOVÁNÍ</t>
  </si>
  <si>
    <t xml:space="preserve">KEŘE: MULČOVÁNÍ BORKOU NEBO KVALITNÍ ŠTĚPKOU,   TL. VRSTVY 10 CM PŘED SLEHNUTÍM</t>
  </si>
  <si>
    <t xml:space="preserve">STROMY: MULČOVÁNÍ BORKOU NEBO KVALITNÍ ŠTĚPKOU, 1 M2/STROM,  TL. VRSTVY 10 CM</t>
  </si>
  <si>
    <t>25+75+58+25+33+88 KS STROMŮ = 304,000 =&gt; A _x000d_
Celkem: A = 304,000 =&gt; B</t>
  </si>
  <si>
    <t xml:space="preserve">VYSAZOVÁNÍ KEŘŮ LISTNATÝCH S BALEM VČETNĚ VÝKOPU JAMKY - KEŘE  VELIKOSTI  30-40</t>
  </si>
  <si>
    <t xml:space="preserve">CORNUS MAS - DŘÍN 350 KS 
CORNUS SANGUINEA - SVÍDA KRVAVÁ  1870 KS 
CORYLUS AVELLANA - LÍSKA OBECNÁ 430 KS 
CRATAEGUS MONOGYNA - HLOH JEDNOSEMENNÝ 1075 KS 
LONICERA XYLOSTEUM - ZIMOLEZ OBECNÝ 750 KS 
PRUNUS SPINOSA - TRNKA OBECNÁ  2055 KS 
SAMBUCUS NIGRA - BEZ ČERNÝ  550 KS 
SALIX PURPUREA 'GRACILIS' - VRBA NACHOVÁ  330 KS 
SPIRAEA VANHOUTTEI -TAVOLNÍK VANHOUTTEŮV  880 KS 
VIBURNUM LANTANA - KALINA TUŠALAJ  350 KS 
VIBURNUM OPULUS- KALINA OBECNÁ  630 KS</t>
  </si>
  <si>
    <t>184B14.A</t>
  </si>
  <si>
    <t>VYSAZOVÁNÍ STROMŮ LISTNATÝCH S BALEM OBVOD KMENE DO 14CM, PODCHOZÍ VÝŠ MIN 2,2M</t>
  </si>
  <si>
    <t>ACER CAMPESTRE - JAVOR BABYKA</t>
  </si>
  <si>
    <t>184B14.B</t>
  </si>
  <si>
    <t>ACER PLATANOIDES - JAVOR MLÉČ</t>
  </si>
  <si>
    <t>184B14.C</t>
  </si>
  <si>
    <t>CARPINUS BETULUS - HABR</t>
  </si>
  <si>
    <t>184B14.D</t>
  </si>
  <si>
    <t>PRUNUS AVIUM - TŘEŠEŇ PTAČÍ</t>
  </si>
  <si>
    <t>184B14.E</t>
  </si>
  <si>
    <t>QUERCUS ROBUR - DUB LETNÍ</t>
  </si>
  <si>
    <t>184B14.F</t>
  </si>
  <si>
    <t>TILIA PLATYPHYLLOS - LÍPA VELKOLISTÁ</t>
  </si>
  <si>
    <t>SO805-2 - Sadové úpravy MO IV</t>
  </si>
  <si>
    <t>18331</t>
  </si>
  <si>
    <t>SADOVNICKÉ OBDĚLÁNÍ PŮDY</t>
  </si>
  <si>
    <t xml:space="preserve">MULČOVÁNÍ BORKOU NEBO KVALITNÍ ŠTĚPKOU,  TL. VRSTVY 10 CM PŘED SLEHNUTÍM</t>
  </si>
  <si>
    <t xml:space="preserve">SPIRAEA CINEREA 'GREFSHEIM'  - TAVOLNÍK POPELAVÝ 'GREFSHEIM'  410 ks 
SPIRAEA JAPONICA 'LITTLE PRINCESS'  - TAVOLNÍK JAPONSKÝ 'LITTLE PRINCESS'   1350 ks</t>
  </si>
  <si>
    <t>R-pol 01</t>
  </si>
  <si>
    <t>VYSAZOVÁNÍ KEŘŮ LISTNATÝCH S BALEM VČETNĚ VÝKOPU JAMKY - KEŘE VELIKOSTI 100-125</t>
  </si>
  <si>
    <t xml:space="preserve">CORNUS MAS  -  DŘÍN OBECNÝ 7 ks</t>
  </si>
  <si>
    <t>SO805-3 - Sadové úpravy město Dašice (za tratí)</t>
  </si>
  <si>
    <t>510*1,3 510 m x šířka záhonu 1,3 m = 663,000 =&gt; A</t>
  </si>
  <si>
    <t>MULČOVÁNÍ BORKOU NEBO KVALITNÍ ŠTĚPKOU, TL. VRSTVY 10 CM PŘED SLEHNUTÍM</t>
  </si>
  <si>
    <t xml:space="preserve">1   CORNUS SANGUINEA - SVÍDA KRVAVÁ     165 ks    
2   CORYLUS AVELLANA - LÍSKA OBECNÁ     50 ks   
3   CRATAEGUS MONOGYNA - HLOH JEDNOSEMENNÝ   125 ks   
4   PRUNUS SPINOSA - TRNKA OBECNÁ     120 ks   
5   SAMBUCUS NIGRA - BEZ ČERNÝ      65 ks  
6   SALIX PURPUREA 'GRACILIS' - VRBA NACHOVÁ   100 ks   
7   VIBURNUM OPULUS- KALINA OBECNÁ     55 ks</t>
  </si>
  <si>
    <t>OCHRANA KEŘŮ PROTI OKUSU NÁTĚREM</t>
  </si>
  <si>
    <t>SO805-4 - Les</t>
  </si>
  <si>
    <t>VÝMLADKOVÝ LES NA POZEMKU SOUKR. VLASTNÍKA - 1320 M2_x000d_
OSTANÍ LES - 2600 M2</t>
  </si>
  <si>
    <t>184A2</t>
  </si>
  <si>
    <t>VYSAZOVÁNÍ DŘEVIN LISTNATÝCH BEZ BALU VČETNĚ VÝKOPU JAMKY</t>
  </si>
  <si>
    <t>DUB ZIMNÍ - PROSTOKOŘENNÝ LESNICKÝ SADEBNÍ MATERIÁL VÝŠKOVÉ TŘÍDY 51-70, 7000 KS/HA</t>
  </si>
  <si>
    <t>R -pol 01</t>
  </si>
  <si>
    <t>LESNICKÁ OPLOCENKA</t>
  </si>
  <si>
    <t>STANADARDNÍ LESNICKÁ OPLOCENKA VÝŠKY MIN. 1,5 M ZE SVAŘOVANÉHO POZINKOVANÉHO PLETIVA</t>
  </si>
  <si>
    <t>SO805-5 - Následná péče po dobu 3 let</t>
  </si>
  <si>
    <t>18462.A</t>
  </si>
  <si>
    <t>OŠETŘENÍ MULČOVÁNÍ</t>
  </si>
  <si>
    <t xml:space="preserve">Stromy - následná péče 1. rok  po realizaci</t>
  </si>
  <si>
    <t>304*1 304 KS STROMŮ, 1X ZA ROK = 304,000 =&gt; A _x000d_
Celkem: A = 304,000 =&gt; B</t>
  </si>
  <si>
    <t>18462.B</t>
  </si>
  <si>
    <t xml:space="preserve">Stromy - následná péče 2. rok  po realizaci</t>
  </si>
  <si>
    <t>18462.C</t>
  </si>
  <si>
    <t xml:space="preserve">Stromy - následná péče 3. rok  po realizaci</t>
  </si>
  <si>
    <t>18462.D</t>
  </si>
  <si>
    <t xml:space="preserve">Keře -  následná péče 1. rok po realizaci</t>
  </si>
  <si>
    <t xml:space="preserve">DOPROVODNÁ ZELEŇ SILNICE 3708  = 3708,000 =&gt; A _x000d_
KRUHOVÝ OBJEZD 475  = 475,000 =&gt; B _x000d_
PÁS MEZI POLNÍ CESTOU A TRATÍ ZA ŽIŽÍNEM 663  = 663,000 =&gt; C _x000d_
'1x za rok'_x000d_
Celkem: A+B+C = 4846,000 =&gt; D</t>
  </si>
  <si>
    <t>18462.E</t>
  </si>
  <si>
    <t xml:space="preserve">Keře -  následná péče 2. rok po realizaci</t>
  </si>
  <si>
    <t>18462.F</t>
  </si>
  <si>
    <t>Keře - následná péče 3. rok po realizaci</t>
  </si>
  <si>
    <t>18471.A</t>
  </si>
  <si>
    <t>OŠETŘENÍ DŘEVIN VE SKUPINÁCH</t>
  </si>
  <si>
    <t xml:space="preserve">DOPROVODNÁ ZELEŇ SILNICE 3708*3 = 11124,000 =&gt; A _x000d_
KRUHOVÝ OBJEZD  475*3  = 1425,000 =&gt; B _x000d_
PÁS MEZI POLNÍ CESTOU A TRATÍ ZA ŽIŽÍNEM 663*3 = 1989,000 =&gt; C _x000d_
'3x za rok'_x000d_
Celkem: A+B+C = 14538,000 =&gt; D</t>
  </si>
  <si>
    <t>18471.B</t>
  </si>
  <si>
    <t>18471.C</t>
  </si>
  <si>
    <t>18472.A</t>
  </si>
  <si>
    <t>OŠETŘENÍ DŘEVIN SOLITERNÍCH</t>
  </si>
  <si>
    <t>304*3 304 KS STROMŮ, 3X ZA ROK = 912,000 =&gt; A _x000d_
Celkem: A = 912,000 =&gt; B</t>
  </si>
  <si>
    <t>18472.B</t>
  </si>
  <si>
    <t>18472.C</t>
  </si>
  <si>
    <t>18600.A</t>
  </si>
  <si>
    <t>ZALÉVÁNÍ VODOU</t>
  </si>
  <si>
    <t xml:space="preserve">304*0,1*10 304 KS STROMŮ, 100 L/STROM,  10X ZA ROK = 304,000 =&gt; A _x000d_
Celkem: A = 304,000 =&gt; B</t>
  </si>
  <si>
    <t>18600.B</t>
  </si>
  <si>
    <t xml:space="preserve">304*0,1*8 304 KS STROMŮ, 100 L/STROM,  8X ZA ROK = 243,200 =&gt; A _x000d_
Celkem: A = 243,200 =&gt; B</t>
  </si>
  <si>
    <t>18600.C</t>
  </si>
  <si>
    <t xml:space="preserve">304*0,1*4 304 KS STROMŮ, 100 L/STROM,  4X ZA ROK = 121,600 =&gt; A _x000d_
Celkem: A = 121,600 =&gt; B</t>
  </si>
  <si>
    <t>18600.D</t>
  </si>
  <si>
    <t xml:space="preserve">4846*0,03*10 4846 m2 ZALÉVANÝCH PLOCH, 30 L/M2,  10X ZA ROK = 1453,800 =&gt; A _x000d_
Celkem: A = 1453,800 =&gt; B</t>
  </si>
  <si>
    <t>18600.E</t>
  </si>
  <si>
    <t xml:space="preserve">4846*0,03*8 4846 m2 ZALÉVANÝCH PLOCH, 30 L/M2,  8X ZA ROK = 1163,040 =&gt; A _x000d_
Celkem: A = 1163,040 =&gt; B</t>
  </si>
  <si>
    <t>18600.F</t>
  </si>
  <si>
    <t xml:space="preserve">4846*0,03*4 4846 m2 ZALÉVANÝCH PLOCH, 30 L/M2,  4X ZA ROK = 581,520 =&gt; A _x000d_
Celkem: A = 581,520 =&gt; B</t>
  </si>
  <si>
    <t>18600.G</t>
  </si>
  <si>
    <t>Les - následná péče 1. rok po realizaci</t>
  </si>
  <si>
    <t xml:space="preserve">3920*0,03*10 3920 M2 ZALÉVANÝCH PLOCH, 30 L/M2,  10X ZA ROK = 1176,000 =&gt; A _x000d_
Celkem: A = 1176,000 =&gt; B</t>
  </si>
  <si>
    <t>18600.H</t>
  </si>
  <si>
    <t>Les - následná péče 2. rok po realizaci</t>
  </si>
  <si>
    <t xml:space="preserve">3920*0,03*8 3920 M2 ZALÉVANÝCH PLOCH, 30 L/M2,  8X ZA ROK = 940,800 =&gt; A _x000d_
Celkem: A = 940,800 =&gt; B</t>
  </si>
  <si>
    <t>18600.I</t>
  </si>
  <si>
    <t>Les - následná péče 3. rok po realizaci</t>
  </si>
  <si>
    <t xml:space="preserve">3920*0,03*4 3920 M2 ZALÉVANÝCH PLOCH, 30 L/M2,  4X ZA ROK = 470,400 =&gt; A _x000d_
Celkem: A = 470,400 =&gt; B</t>
  </si>
  <si>
    <t>R -pol 03.A</t>
  </si>
  <si>
    <t>OBŽÍNÁNÍ SAZENIC</t>
  </si>
  <si>
    <t>3920*3 3920 M2, 3x ZA ROK = 11760,000 =&gt; A _x000d_
Celkem: A = 11760,000 =&gt; B</t>
  </si>
  <si>
    <t>R -pol 03.B</t>
  </si>
  <si>
    <t>R -pol 03.C</t>
  </si>
  <si>
    <t>R -pol 04.A</t>
  </si>
  <si>
    <t>KONTROLA A OPRAVA OPLOCENKY</t>
  </si>
  <si>
    <t>Les - následná péče 1. rok po realizaci PRŮBĚŽNÁ KONTROLA A OPRAVY VČETNĚ PŘÍPADNÉ VÝMĚNY POŠKOZENÝCH KŮLŮ A PLETIVA</t>
  </si>
  <si>
    <t>R -pol 04.B</t>
  </si>
  <si>
    <t>Les - následná péče 2. rok po realizaci PRŮBĚŽNÁ KONTROLA A OPRAVY VČETNĚ PŘÍPADNÉ VÝMĚNY POŠKOZENÝCH KŮLŮ A PLETIVA</t>
  </si>
  <si>
    <t>R -pol 04.C</t>
  </si>
  <si>
    <t>Les - následná péče 3. rok po realizaci PRŮBĚŽNÁ KONTROLA A OPRAVY VČETNĚ PŘÍPADNÉ VÝMĚNY POŠKOZENÝCH KŮLŮ A PLETIVA</t>
  </si>
  <si>
    <t>R-pol 01.A</t>
  </si>
  <si>
    <t>VÝCHOVNÝ ŘEZ - 1. rok</t>
  </si>
  <si>
    <t>R-pol 01.B</t>
  </si>
  <si>
    <t>VÝCHOVNÝ ŘEZ - 2. rok</t>
  </si>
  <si>
    <t>R-pol 01.C</t>
  </si>
  <si>
    <t>VÝCHOVNÝ ŘEZ - 3. rok</t>
  </si>
  <si>
    <t>R-pol 02.A</t>
  </si>
  <si>
    <t xml:space="preserve">Keře -  následná péče 1. rok po realizaci PÁS MEZI POLNÍ CESTOU A TRATÍ ZA ŽIŽÍNEM  680 ks</t>
  </si>
  <si>
    <t>R-pol 02.B</t>
  </si>
  <si>
    <t xml:space="preserve">Keře -  následná péče 2. rok po realizaci PÁS MEZI POLNÍ CESTOU A TRATÍ ZA ŽIŽÍNEM  680 ks</t>
  </si>
  <si>
    <t>R-pol 02.C</t>
  </si>
  <si>
    <t xml:space="preserve">Keře -  následná péče 3. rok po realizaci PÁS MEZI POLNÍ CESTOU A TRATÍ ZA ŽIŽÍNEM  680 ks</t>
  </si>
  <si>
    <t>SO805-6 - Následná péče 4. a 5. rok (výmladkový les na pozemku soukromého vlastníka)</t>
  </si>
  <si>
    <t>R -pol 01.A</t>
  </si>
  <si>
    <t>Les - následná péče 4. rok po realizaci</t>
  </si>
  <si>
    <t>1320*2 1320 M2, 2x ZA ROK = 2640,000 =&gt; A _x000d_
Celkem: A = 2640,000 =&gt; B</t>
  </si>
  <si>
    <t>R -pol 01.B</t>
  </si>
  <si>
    <t>Les - následná péče 5. rok po realizaci</t>
  </si>
  <si>
    <t>R -pol 02.A</t>
  </si>
  <si>
    <t>Les - následná péče 4. rok po realizaci 
PRŮBĚŽNÁ KONTROLA A OPRAVY VČETNĚ PŘÍPADNÉ VÝMĚNY POŠKOZENÝCH KŮLŮ A PLETIVA</t>
  </si>
  <si>
    <t>R -pol 02.B</t>
  </si>
  <si>
    <t>Les - následná péče 5. rok po realizaci 
PRŮBĚŽNÁ KONTROLA A OPRAVY VČETNĚ PŘÍPADNÉ VÝMĚNY POŠKOZENÝCH KŮLŮ A PLETIVA</t>
  </si>
  <si>
    <t>SO806 - Směna a úprava pozemku</t>
  </si>
  <si>
    <t>svislé kontrukce</t>
  </si>
  <si>
    <t>srovnání pozemku, objem vychází z geodetického zaměření, použít zeminy nebo sypaniny vhodné dle ČSN 73 6133, hutněno po vrstvách max 300 mm</t>
  </si>
  <si>
    <t>1000-16*0,2-(782-16)*0,1 = 920,200 =&gt; A</t>
  </si>
  <si>
    <t>18231</t>
  </si>
  <si>
    <t>ROZPROSTŘENÍ ORNICE V ROVINĚ V TL DO 0,10M</t>
  </si>
  <si>
    <t>782-16 = 766,000 =&gt; A</t>
  </si>
  <si>
    <t>18241</t>
  </si>
  <si>
    <t>ZALOŽENÍ TRÁVNÍKU RUČNÍM VÝSEVEM</t>
  </si>
  <si>
    <t>3 - svislé kontrukce</t>
  </si>
  <si>
    <t>pozinkované průměr 5 cm</t>
  </si>
  <si>
    <t>109/2,5 = 43,600 =&gt; A _x000d_
44 = 44,000 =&gt; B _x000d_
A+B = 87,600 =&gt; C</t>
  </si>
  <si>
    <t>56364</t>
  </si>
  <si>
    <t>VOZOVKOVÉ VRSTVY Z RECYKLOVANÉHO MATERIÁLU TL DO 200MM</t>
  </si>
  <si>
    <t>max. velikost zrna 32 mm</t>
  </si>
  <si>
    <t>svařované pletivo, pozinkované, vč. ostnatého drátu ve 2 řadách</t>
  </si>
  <si>
    <t>109*(1,9+0,3) = 239,800 =&gt; A</t>
  </si>
  <si>
    <t>posuvná brána s elektrickým pohonem sv. š. 4,0 m, svislá výplň</t>
  </si>
  <si>
    <t>6*2,1 = 12,600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</si>
</sst>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0" fillId="0" borderId="8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16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3" fillId="2" borderId="12" xfId="0" applyFont="1" applyFill="1" applyBorder="1" applyAlignment="1" applyProtection="1">
      <alignment wrapText="1"/>
    </xf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styles" Target="styles.xml" /><Relationship Id="rId44" Type="http://schemas.openxmlformats.org/officeDocument/2006/relationships/theme" Target="theme/theme1.xml" /><Relationship Id="rId45" Type="http://schemas.openxmlformats.org/officeDocument/2006/relationships/calcChain" Target="calcChain.xml" /><Relationship Id="rId4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828675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828675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SO001'!S5+'1 - SO101'!S5+'2 - SO102'!S5+'3 - SO103'!S5+'4 - SO104'!S5+'5 - SO105'!S5+'6 - SO105.1'!S5+'7 - SO105.2'!S5+'8 - SO105.3'!S5+'9 - SO105.4'!S5+'10 - SO105.5'!S5+'11 - SO105.6'!S5+'12 - SO106'!S5+'13 - SO107'!S5+'14 - SO120.1'!S5+'15 - SO120.2'!S5+'16 - SO130.1'!S5+'17 - SO130.2'!S5+'18 - SO130.3'!S5+'19 - SO140'!S5+'20 - SO201'!S5+'21 - SO202'!S5+'22 - SO301'!S5+'23 - SO302'!S5+'24 - SO303'!S5+'25 - SO304'!S5+'26 - SO401'!S5+'27 - SO403'!S5+'28 - SO404'!S5+'29 - SO501.1'!S5+'30 - SO501.2'!S5+'31 - SO801'!S5+'32 - SO802'!S5+'33 - SO803'!S5+'34 - SO805-1'!S5+'35 - SO805-2'!S5+'36 - SO805-3'!S5+'37 - SO805-4'!S5+'38 - SO805-5'!S5+'39 - SO805-6'!S5+'40 - SO806'!S5)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SO001'!S6+'1 - SO101'!S6+'2 - SO102'!S6+'3 - SO103'!S6+'4 - SO104'!S6+'5 - SO105'!S6+'6 - SO105.1'!S6+'7 - SO105.2'!S6+'8 - SO105.3'!S6+'9 - SO105.4'!S6+'10 - SO105.5'!S6+'11 - SO105.6'!S6+'12 - SO106'!S6+'13 - SO107'!S6+'14 - SO120.1'!S6+'15 - SO120.2'!S6+'16 - SO130.1'!S6+'17 - SO130.2'!S6+'18 - SO130.3'!S6+'19 - SO140'!S6+'20 - SO201'!S6+'21 - SO202'!S6+'22 - SO301'!S6+'23 - SO302'!S6+'24 - SO303'!S6+'25 - SO304'!S6+'26 - SO401'!S6+'27 - SO403'!S6+'28 - SO404'!S6+'29 - SO501.1'!S6+'30 - SO501.2'!S6+'31 - SO801'!S6+'32 - SO802'!S6+'33 - SO803'!S6+'34 - SO805-1'!S6+'35 - SO805-2'!S6+'36 - SO805-3'!S6+'37 - SO805-4'!S6+'38 - SO805-5'!S6+'39 - SO805-6'!S6+'40 - SO806'!S6)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SO001'!S7+'1 - SO101'!S7+'2 - SO102'!S7+'3 - SO103'!S7+'4 - SO104'!S7+'5 - SO105'!S7+'6 - SO105.1'!S7+'7 - SO105.2'!S7+'8 - SO105.3'!S7+'9 - SO105.4'!S7+'10 - SO105.5'!S7+'11 - SO105.6'!S7+'12 - SO106'!S7+'13 - SO107'!S7+'14 - SO120.1'!S7+'15 - SO120.2'!S7+'16 - SO130.1'!S7+'17 - SO130.2'!S7+'18 - SO130.3'!S7+'19 - SO140'!S7+'20 - SO201'!S7+'21 - SO202'!S7+'22 - SO301'!S7+'23 - SO302'!S7+'24 - SO303'!S7+'25 - SO304'!S7+'26 - SO401'!S7+'27 - SO403'!S7+'28 - SO404'!S7+'29 - SO501.1'!S7+'30 - SO501.2'!S7+'31 - SO801'!S7+'32 - SO802'!S7+'33 - SO803'!S7+'34 - SO805-1'!S7+'35 - SO805-2'!S7+'36 - SO805-3'!S7+'37 - SO805-4'!S7+'38 - SO805-5'!S7+'39 - SO805-6'!S7+'40 - SO806'!S7)</f>
        <v>335486154.28999996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SUM(D20,D21,D22,D23,D24,D25,D26,D27,D28,D29,D30,D31,D32,D33,D34,D35,D36,D37,D38,D39,D40,D41,D42,D43,D44,D45,D46,D47,D48,D49,D50,D51,D52,D53,D54,D55,D56,D57,D58,D59,D60)</f>
        <v>335486154.28999996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405938246.69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SO001'!J10</f>
        <v>4161426.71</v>
      </c>
      <c r="E20" s="27"/>
      <c r="F20" s="26">
        <f>('0 - SO001'!J11)</f>
        <v>5035326.3200000003</v>
      </c>
      <c r="G20" s="13"/>
      <c r="H20" s="2"/>
      <c r="I20" s="2"/>
      <c r="S20" s="9">
        <f>ROUND('0 - SO001'!S11,4)</f>
        <v>1211496890974.55</v>
      </c>
    </row>
    <row r="21">
      <c r="A21" s="10"/>
      <c r="B21" s="24" t="s">
        <v>21</v>
      </c>
      <c r="C21" s="25" t="s">
        <v>22</v>
      </c>
      <c r="D21" s="26">
        <f>'1 - SO101'!J10</f>
        <v>213530014.93999997</v>
      </c>
      <c r="E21" s="27"/>
      <c r="F21" s="26">
        <f>('1 - SO101'!J11)</f>
        <v>258371318.08000001</v>
      </c>
      <c r="G21" s="13"/>
      <c r="H21" s="2"/>
      <c r="I21" s="2"/>
      <c r="S21" s="9">
        <f>ROUND('1 - SO101'!S11,4)</f>
        <v>3234926074155770</v>
      </c>
    </row>
    <row r="22">
      <c r="A22" s="10"/>
      <c r="B22" s="24" t="s">
        <v>23</v>
      </c>
      <c r="C22" s="25" t="s">
        <v>24</v>
      </c>
      <c r="D22" s="26">
        <f>'2 - SO102'!J10</f>
        <v>3969464.8300000001</v>
      </c>
      <c r="E22" s="27"/>
      <c r="F22" s="26">
        <f>('2 - SO102'!J11)</f>
        <v>4803052.4400000004</v>
      </c>
      <c r="G22" s="13"/>
      <c r="H22" s="2"/>
      <c r="I22" s="2"/>
      <c r="S22" s="9">
        <f>ROUND('2 - SO102'!S11,4)</f>
        <v>1810535325275.5801</v>
      </c>
    </row>
    <row r="23">
      <c r="A23" s="10"/>
      <c r="B23" s="24" t="s">
        <v>25</v>
      </c>
      <c r="C23" s="25" t="s">
        <v>26</v>
      </c>
      <c r="D23" s="26">
        <f>'3 - SO103'!J10</f>
        <v>1186347.8999999999</v>
      </c>
      <c r="E23" s="27"/>
      <c r="F23" s="26">
        <f>('3 - SO103'!J11)</f>
        <v>1435480.96</v>
      </c>
      <c r="G23" s="13"/>
      <c r="H23" s="2"/>
      <c r="I23" s="2"/>
      <c r="S23" s="9">
        <f>ROUND('3 - SO103'!S11,4)</f>
        <v>106364425350.048</v>
      </c>
    </row>
    <row r="24">
      <c r="A24" s="10"/>
      <c r="B24" s="24" t="s">
        <v>27</v>
      </c>
      <c r="C24" s="25" t="s">
        <v>28</v>
      </c>
      <c r="D24" s="26">
        <f>'4 - SO104'!J10</f>
        <v>1797086.5600000001</v>
      </c>
      <c r="E24" s="27"/>
      <c r="F24" s="26">
        <f>('4 - SO104'!J11)</f>
        <v>2174474.7400000002</v>
      </c>
      <c r="G24" s="13"/>
      <c r="H24" s="2"/>
      <c r="I24" s="2"/>
      <c r="S24" s="9">
        <f>ROUND('4 - SO104'!S11,4)</f>
        <v>392495821880.56897</v>
      </c>
    </row>
    <row r="25">
      <c r="A25" s="10"/>
      <c r="B25" s="24" t="s">
        <v>29</v>
      </c>
      <c r="C25" s="25" t="s">
        <v>30</v>
      </c>
      <c r="D25" s="26">
        <f>'5 - SO105'!J10</f>
        <v>301300</v>
      </c>
      <c r="E25" s="27"/>
      <c r="F25" s="26">
        <f>('5 - SO105'!J11)</f>
        <v>364573</v>
      </c>
      <c r="G25" s="13"/>
      <c r="H25" s="2"/>
      <c r="I25" s="2"/>
      <c r="S25" s="9">
        <f>ROUND('5 - SO105'!S11,4)</f>
        <v>19064456200</v>
      </c>
    </row>
    <row r="26">
      <c r="A26" s="10"/>
      <c r="B26" s="24" t="s">
        <v>31</v>
      </c>
      <c r="C26" s="25" t="s">
        <v>32</v>
      </c>
      <c r="D26" s="26">
        <f>'6 - SO105.1'!J10</f>
        <v>476223.60000000003</v>
      </c>
      <c r="E26" s="27"/>
      <c r="F26" s="26">
        <f>('6 - SO105.1'!J11)</f>
        <v>576230.56000000006</v>
      </c>
      <c r="G26" s="13"/>
      <c r="H26" s="2"/>
      <c r="I26" s="2"/>
      <c r="S26" s="9">
        <f>ROUND('6 - SO105.1'!S11,4)</f>
        <v>21845404597.5835</v>
      </c>
    </row>
    <row r="27">
      <c r="A27" s="10"/>
      <c r="B27" s="24" t="s">
        <v>33</v>
      </c>
      <c r="C27" s="25" t="s">
        <v>34</v>
      </c>
      <c r="D27" s="26">
        <f>'7 - SO105.2'!J10</f>
        <v>281078.71000000002</v>
      </c>
      <c r="E27" s="27"/>
      <c r="F27" s="26">
        <f>('7 - SO105.2'!J11)</f>
        <v>340105.23999999999</v>
      </c>
      <c r="G27" s="13"/>
      <c r="H27" s="2"/>
      <c r="I27" s="2"/>
      <c r="S27" s="9">
        <f>ROUND('7 - SO105.2'!S11,4)</f>
        <v>8320034679.4960003</v>
      </c>
    </row>
    <row r="28">
      <c r="A28" s="10"/>
      <c r="B28" s="24" t="s">
        <v>35</v>
      </c>
      <c r="C28" s="25" t="s">
        <v>36</v>
      </c>
      <c r="D28" s="26">
        <f>'8 - SO105.3'!J10</f>
        <v>333570.64000000001</v>
      </c>
      <c r="E28" s="27"/>
      <c r="F28" s="26">
        <f>('8 - SO105.3'!J11)</f>
        <v>403620.46999999997</v>
      </c>
      <c r="G28" s="13"/>
      <c r="H28" s="2"/>
      <c r="I28" s="2"/>
      <c r="S28" s="9">
        <f>ROUND('8 - SO105.3'!S11,4)</f>
        <v>10294986783.7407</v>
      </c>
    </row>
    <row r="29">
      <c r="A29" s="10"/>
      <c r="B29" s="24" t="s">
        <v>37</v>
      </c>
      <c r="C29" s="25" t="s">
        <v>38</v>
      </c>
      <c r="D29" s="26">
        <f>'9 - SO105.4'!J10</f>
        <v>261150.22</v>
      </c>
      <c r="E29" s="27"/>
      <c r="F29" s="26">
        <f>('9 - SO105.4'!J11)</f>
        <v>315991.77000000002</v>
      </c>
      <c r="G29" s="13"/>
      <c r="H29" s="2"/>
      <c r="I29" s="2"/>
      <c r="S29" s="9">
        <f>ROUND('9 - SO105.4'!S11,4)</f>
        <v>7168026254.0938997</v>
      </c>
    </row>
    <row r="30">
      <c r="A30" s="10"/>
      <c r="B30" s="24" t="s">
        <v>39</v>
      </c>
      <c r="C30" s="25" t="s">
        <v>40</v>
      </c>
      <c r="D30" s="26">
        <f>'10 - SO105.5'!J10</f>
        <v>2178846.2600000002</v>
      </c>
      <c r="E30" s="27"/>
      <c r="F30" s="26">
        <f>('10 - SO105.5'!J11)</f>
        <v>2636403.9700000002</v>
      </c>
      <c r="G30" s="13"/>
      <c r="H30" s="2"/>
      <c r="I30" s="2"/>
      <c r="S30" s="9">
        <f>ROUND('10 - SO105.5'!S11,4)</f>
        <v>354647652151.33301</v>
      </c>
    </row>
    <row r="31">
      <c r="A31" s="10"/>
      <c r="B31" s="24" t="s">
        <v>41</v>
      </c>
      <c r="C31" s="25" t="s">
        <v>42</v>
      </c>
      <c r="D31" s="26">
        <f>'11 - SO105.6'!J10</f>
        <v>2275923.1899999999</v>
      </c>
      <c r="E31" s="27"/>
      <c r="F31" s="26">
        <f>('11 - SO105.6'!J11)</f>
        <v>2753867.0600000001</v>
      </c>
      <c r="G31" s="13"/>
      <c r="H31" s="2"/>
      <c r="I31" s="2"/>
      <c r="S31" s="9">
        <f>ROUND('11 - SO105.6'!S11,4)</f>
        <v>521904142012.29901</v>
      </c>
    </row>
    <row r="32">
      <c r="A32" s="10"/>
      <c r="B32" s="24" t="s">
        <v>43</v>
      </c>
      <c r="C32" s="25" t="s">
        <v>44</v>
      </c>
      <c r="D32" s="26">
        <f>'12 - SO106'!J10</f>
        <v>1838832.51</v>
      </c>
      <c r="E32" s="27"/>
      <c r="F32" s="26">
        <f>('12 - SO106'!J11)</f>
        <v>2224987.3399999999</v>
      </c>
      <c r="G32" s="13"/>
      <c r="H32" s="2"/>
      <c r="I32" s="2"/>
      <c r="S32" s="9">
        <f>ROUND('12 - SO106'!S11,4)</f>
        <v>304359272572.565</v>
      </c>
    </row>
    <row r="33">
      <c r="A33" s="10"/>
      <c r="B33" s="24" t="s">
        <v>45</v>
      </c>
      <c r="C33" s="25" t="s">
        <v>46</v>
      </c>
      <c r="D33" s="26">
        <f>'13 - SO107'!J10</f>
        <v>677569.72999999998</v>
      </c>
      <c r="E33" s="27"/>
      <c r="F33" s="26">
        <f>('13 - SO107'!J11)</f>
        <v>819859.37</v>
      </c>
      <c r="G33" s="13"/>
      <c r="H33" s="2"/>
      <c r="I33" s="2"/>
      <c r="S33" s="9">
        <f>ROUND('13 - SO107'!S11,4)</f>
        <v>55949531144.468498</v>
      </c>
    </row>
    <row r="34">
      <c r="A34" s="10"/>
      <c r="B34" s="24" t="s">
        <v>47</v>
      </c>
      <c r="C34" s="25" t="s">
        <v>48</v>
      </c>
      <c r="D34" s="26">
        <f>'14 - SO120.1'!J10</f>
        <v>3161440.6099999999</v>
      </c>
      <c r="E34" s="27"/>
      <c r="F34" s="26">
        <f>('14 - SO120.1'!J11)</f>
        <v>3825343.1400000001</v>
      </c>
      <c r="G34" s="13"/>
      <c r="H34" s="2"/>
      <c r="I34" s="2"/>
      <c r="S34" s="9">
        <f>ROUND('14 - SO120.1'!S11,4)</f>
        <v>713095893173.90698</v>
      </c>
    </row>
    <row r="35">
      <c r="A35" s="10"/>
      <c r="B35" s="24" t="s">
        <v>49</v>
      </c>
      <c r="C35" s="25" t="s">
        <v>50</v>
      </c>
      <c r="D35" s="26">
        <f>'15 - SO120.2'!J10</f>
        <v>1818436.6599999999</v>
      </c>
      <c r="E35" s="27"/>
      <c r="F35" s="26">
        <f>('15 - SO120.2'!J11)</f>
        <v>2200308.3599999999</v>
      </c>
      <c r="G35" s="13"/>
      <c r="H35" s="2"/>
      <c r="I35" s="2"/>
      <c r="S35" s="9">
        <f>ROUND('15 - SO120.2'!S11,4)</f>
        <v>484538007819.216</v>
      </c>
    </row>
    <row r="36">
      <c r="A36" s="10"/>
      <c r="B36" s="24" t="s">
        <v>51</v>
      </c>
      <c r="C36" s="25" t="s">
        <v>52</v>
      </c>
      <c r="D36" s="26">
        <f>'16 - SO130.1'!J10</f>
        <v>1865825.52</v>
      </c>
      <c r="E36" s="27"/>
      <c r="F36" s="26">
        <f>('16 - SO130.1'!J11)</f>
        <v>2257648.8799999999</v>
      </c>
      <c r="G36" s="13"/>
      <c r="H36" s="2"/>
      <c r="I36" s="2"/>
      <c r="S36" s="9">
        <f>ROUND('16 - SO130.1'!S11,4)</f>
        <v>478601103329.01599</v>
      </c>
    </row>
    <row r="37">
      <c r="A37" s="10"/>
      <c r="B37" s="24" t="s">
        <v>53</v>
      </c>
      <c r="C37" s="25" t="s">
        <v>54</v>
      </c>
      <c r="D37" s="26">
        <f>'17 - SO130.2'!J10</f>
        <v>3907503.3500000001</v>
      </c>
      <c r="E37" s="27"/>
      <c r="F37" s="26">
        <f>('17 - SO130.2'!J11)</f>
        <v>4728079.0499999998</v>
      </c>
      <c r="G37" s="13"/>
      <c r="H37" s="2"/>
      <c r="I37" s="2"/>
      <c r="S37" s="9">
        <f>ROUND('17 - SO130.2'!S11,4)</f>
        <v>1907767209359.6201</v>
      </c>
    </row>
    <row r="38">
      <c r="A38" s="10"/>
      <c r="B38" s="24" t="s">
        <v>55</v>
      </c>
      <c r="C38" s="25" t="s">
        <v>56</v>
      </c>
      <c r="D38" s="26">
        <f>'18 - SO130.3'!J10</f>
        <v>2352000</v>
      </c>
      <c r="E38" s="27"/>
      <c r="F38" s="26">
        <f>('18 - SO130.3'!J11)</f>
        <v>2845920</v>
      </c>
      <c r="G38" s="13"/>
      <c r="H38" s="2"/>
      <c r="I38" s="2"/>
      <c r="S38" s="9">
        <f>ROUND('18 - SO130.3'!S11,4)</f>
        <v>1161702192000</v>
      </c>
    </row>
    <row r="39">
      <c r="A39" s="10"/>
      <c r="B39" s="24" t="s">
        <v>57</v>
      </c>
      <c r="C39" s="25" t="s">
        <v>58</v>
      </c>
      <c r="D39" s="26">
        <f>'19 - SO140'!J10</f>
        <v>1572376.78</v>
      </c>
      <c r="E39" s="27"/>
      <c r="F39" s="26">
        <f>('19 - SO140'!J11)</f>
        <v>1902575.8999999999</v>
      </c>
      <c r="G39" s="13"/>
      <c r="H39" s="2"/>
      <c r="I39" s="2"/>
      <c r="S39" s="9">
        <f>ROUND('19 - SO140'!S11,4)</f>
        <v>137872832392.56799</v>
      </c>
    </row>
    <row r="40">
      <c r="A40" s="10"/>
      <c r="B40" s="24" t="s">
        <v>59</v>
      </c>
      <c r="C40" s="25" t="s">
        <v>60</v>
      </c>
      <c r="D40" s="26">
        <f>'20 - SO201'!J10</f>
        <v>9594176.7499999981</v>
      </c>
      <c r="E40" s="27"/>
      <c r="F40" s="26">
        <f>('20 - SO201'!J11)</f>
        <v>11608953.869999999</v>
      </c>
      <c r="G40" s="13"/>
      <c r="H40" s="2"/>
      <c r="I40" s="2"/>
      <c r="S40" s="9">
        <f>ROUND('20 - SO201'!S11,4)</f>
        <v>3691454418297.2695</v>
      </c>
    </row>
    <row r="41">
      <c r="A41" s="10"/>
      <c r="B41" s="24" t="s">
        <v>61</v>
      </c>
      <c r="C41" s="25" t="s">
        <v>62</v>
      </c>
      <c r="D41" s="26">
        <f>'21 - SO202'!J10</f>
        <v>3784869.3900000006</v>
      </c>
      <c r="E41" s="27"/>
      <c r="F41" s="26">
        <f>('21 - SO202'!J11)</f>
        <v>4579691.96</v>
      </c>
      <c r="G41" s="13"/>
      <c r="H41" s="2"/>
      <c r="I41" s="2"/>
      <c r="S41" s="9">
        <f>ROUND('21 - SO202'!S11,4)</f>
        <v>900396073682.15198</v>
      </c>
    </row>
    <row r="42">
      <c r="A42" s="10"/>
      <c r="B42" s="24" t="s">
        <v>63</v>
      </c>
      <c r="C42" s="25" t="s">
        <v>64</v>
      </c>
      <c r="D42" s="26">
        <f>'22 - SO301'!J10</f>
        <v>2519210.1499999994</v>
      </c>
      <c r="E42" s="27"/>
      <c r="F42" s="26">
        <f>('22 - SO301'!J11)</f>
        <v>3048244.2799999998</v>
      </c>
      <c r="G42" s="13"/>
      <c r="H42" s="2"/>
      <c r="I42" s="2"/>
      <c r="S42" s="9">
        <f>ROUND('22 - SO301'!S11,4)</f>
        <v>607037125295.14099</v>
      </c>
    </row>
    <row r="43">
      <c r="A43" s="10"/>
      <c r="B43" s="24" t="s">
        <v>65</v>
      </c>
      <c r="C43" s="25" t="s">
        <v>64</v>
      </c>
      <c r="D43" s="26">
        <f>'23 - SO302'!J10</f>
        <v>4231316.3400000008</v>
      </c>
      <c r="E43" s="27"/>
      <c r="F43" s="26">
        <f>('23 - SO302'!J11)</f>
        <v>5119892.7699999996</v>
      </c>
      <c r="G43" s="13"/>
      <c r="H43" s="2"/>
      <c r="I43" s="2"/>
      <c r="S43" s="9">
        <f>ROUND('23 - SO302'!S11,4)</f>
        <v>1651518954991.9099</v>
      </c>
    </row>
    <row r="44">
      <c r="A44" s="10"/>
      <c r="B44" s="24" t="s">
        <v>66</v>
      </c>
      <c r="C44" s="25" t="s">
        <v>67</v>
      </c>
      <c r="D44" s="26">
        <f>'24 - SO303'!J10</f>
        <v>515239.13</v>
      </c>
      <c r="E44" s="27"/>
      <c r="F44" s="26">
        <f>('24 - SO303'!J11)</f>
        <v>623439.34999999998</v>
      </c>
      <c r="G44" s="13"/>
      <c r="H44" s="2"/>
      <c r="I44" s="2"/>
      <c r="S44" s="9">
        <f>ROUND('24 - SO303'!S11,4)</f>
        <v>20125246205.043201</v>
      </c>
    </row>
    <row r="45">
      <c r="A45" s="10"/>
      <c r="B45" s="24" t="s">
        <v>68</v>
      </c>
      <c r="C45" s="25" t="s">
        <v>69</v>
      </c>
      <c r="D45" s="26">
        <f>'25 - SO304'!J10</f>
        <v>9993647.3900000006</v>
      </c>
      <c r="E45" s="27"/>
      <c r="F45" s="26">
        <f>('25 - SO304'!J11)</f>
        <v>12092313.34</v>
      </c>
      <c r="G45" s="13"/>
      <c r="H45" s="2"/>
      <c r="I45" s="2"/>
      <c r="S45" s="9">
        <f>ROUND('25 - SO304'!S11,4)</f>
        <v>7440943699526.7197</v>
      </c>
    </row>
    <row r="46">
      <c r="A46" s="10"/>
      <c r="B46" s="24" t="s">
        <v>70</v>
      </c>
      <c r="C46" s="25" t="s">
        <v>71</v>
      </c>
      <c r="D46" s="26">
        <f>'26 - SO401'!J10</f>
        <v>4207784.1799999997</v>
      </c>
      <c r="E46" s="27"/>
      <c r="F46" s="26">
        <f>('26 - SO401'!J11)</f>
        <v>5091418.8600000003</v>
      </c>
      <c r="G46" s="13"/>
      <c r="H46" s="2"/>
      <c r="I46" s="2"/>
      <c r="S46" s="9">
        <f>ROUND('26 - SO401'!S11,4)</f>
        <v>3718148235187.54</v>
      </c>
    </row>
    <row r="47">
      <c r="A47" s="10"/>
      <c r="B47" s="24" t="s">
        <v>72</v>
      </c>
      <c r="C47" s="25" t="s">
        <v>73</v>
      </c>
      <c r="D47" s="26">
        <f>'27 - SO403'!J10</f>
        <v>65938.970000000001</v>
      </c>
      <c r="E47" s="27"/>
      <c r="F47" s="26">
        <f>('27 - SO403'!J11)</f>
        <v>79786.149999999994</v>
      </c>
      <c r="G47" s="13"/>
      <c r="H47" s="2"/>
      <c r="I47" s="2"/>
      <c r="S47" s="9">
        <f>ROUND('27 - SO403'!S11,4)</f>
        <v>913134725.57459998</v>
      </c>
    </row>
    <row r="48">
      <c r="A48" s="10"/>
      <c r="B48" s="24" t="s">
        <v>74</v>
      </c>
      <c r="C48" s="25" t="s">
        <v>75</v>
      </c>
      <c r="D48" s="26">
        <f>'28 - SO404'!J10</f>
        <v>4607041.3799999999</v>
      </c>
      <c r="E48" s="27"/>
      <c r="F48" s="26">
        <f>('28 - SO404'!J11)</f>
        <v>5574520.0700000003</v>
      </c>
      <c r="G48" s="13"/>
      <c r="H48" s="2"/>
      <c r="I48" s="2"/>
      <c r="S48" s="9">
        <f>ROUND('28 - SO404'!S11,4)</f>
        <v>4457218966139.5693</v>
      </c>
    </row>
    <row r="49">
      <c r="A49" s="10"/>
      <c r="B49" s="24" t="s">
        <v>76</v>
      </c>
      <c r="C49" s="25" t="s">
        <v>77</v>
      </c>
      <c r="D49" s="26">
        <f>'29 - SO501.1'!J10</f>
        <v>9080950.6199999992</v>
      </c>
      <c r="E49" s="27"/>
      <c r="F49" s="26">
        <f>('29 - SO501.1'!J11)</f>
        <v>10987950.25</v>
      </c>
      <c r="G49" s="13"/>
      <c r="H49" s="2"/>
      <c r="I49" s="2"/>
      <c r="S49" s="9">
        <f>ROUND('29 - SO501.1'!S11,4)</f>
        <v>7319543827010.0703</v>
      </c>
    </row>
    <row r="50">
      <c r="A50" s="10"/>
      <c r="B50" s="24" t="s">
        <v>78</v>
      </c>
      <c r="C50" s="25" t="s">
        <v>79</v>
      </c>
      <c r="D50" s="26">
        <f>'30 - SO501.2'!J10</f>
        <v>7937605.580000001</v>
      </c>
      <c r="E50" s="27"/>
      <c r="F50" s="26">
        <f>('30 - SO501.2'!J11)</f>
        <v>9604502.75</v>
      </c>
      <c r="G50" s="13"/>
      <c r="H50" s="2"/>
      <c r="I50" s="2"/>
      <c r="S50" s="9">
        <f>ROUND('30 - SO501.2'!S11,4)</f>
        <v>6001395909337.9492</v>
      </c>
    </row>
    <row r="51">
      <c r="A51" s="10"/>
      <c r="B51" s="24" t="s">
        <v>80</v>
      </c>
      <c r="C51" s="25" t="s">
        <v>81</v>
      </c>
      <c r="D51" s="26">
        <f>'31 - SO801'!J10</f>
        <v>14361213.52</v>
      </c>
      <c r="E51" s="27"/>
      <c r="F51" s="26">
        <f>('31 - SO801'!J11)</f>
        <v>17377068.359999999</v>
      </c>
      <c r="G51" s="13"/>
      <c r="H51" s="2"/>
      <c r="I51" s="2"/>
      <c r="S51" s="9">
        <f>ROUND('31 - SO801'!S11,4)</f>
        <v>43311349663779</v>
      </c>
    </row>
    <row r="52">
      <c r="A52" s="10"/>
      <c r="B52" s="24" t="s">
        <v>82</v>
      </c>
      <c r="C52" s="25" t="s">
        <v>83</v>
      </c>
      <c r="D52" s="26">
        <f>'32 - SO802'!J10</f>
        <v>4691202.4100000001</v>
      </c>
      <c r="E52" s="27"/>
      <c r="F52" s="26">
        <f>('32 - SO802'!J11)</f>
        <v>5676354.9199999999</v>
      </c>
      <c r="G52" s="13"/>
      <c r="H52" s="2"/>
      <c r="I52" s="2"/>
      <c r="S52" s="9">
        <f>ROUND('32 - SO802'!S11,4)</f>
        <v>1719651201487.8401</v>
      </c>
    </row>
    <row r="53">
      <c r="A53" s="10"/>
      <c r="B53" s="24" t="s">
        <v>84</v>
      </c>
      <c r="C53" s="25" t="s">
        <v>85</v>
      </c>
      <c r="D53" s="26">
        <f>'33 - SO803'!J10</f>
        <v>2407135.4100000001</v>
      </c>
      <c r="E53" s="27"/>
      <c r="F53" s="26">
        <f>('33 - SO803'!J11)</f>
        <v>2912633.8500000001</v>
      </c>
      <c r="G53" s="13"/>
      <c r="H53" s="2"/>
      <c r="I53" s="2"/>
      <c r="S53" s="9">
        <f>ROUND('33 - SO803'!S11,4)</f>
        <v>371478439524.51501</v>
      </c>
    </row>
    <row r="54">
      <c r="A54" s="10"/>
      <c r="B54" s="24" t="s">
        <v>86</v>
      </c>
      <c r="C54" s="25" t="s">
        <v>87</v>
      </c>
      <c r="D54" s="26">
        <f>'34 - SO805-1'!J10</f>
        <v>3194719.7600000002</v>
      </c>
      <c r="E54" s="27"/>
      <c r="F54" s="26">
        <f>('34 - SO805-1'!J11)</f>
        <v>3865610.9100000001</v>
      </c>
      <c r="G54" s="13"/>
      <c r="H54" s="2"/>
      <c r="I54" s="2"/>
      <c r="S54" s="9">
        <f>ROUND('34 - SO805-1'!S11,4)</f>
        <v>2143312408433.8799</v>
      </c>
    </row>
    <row r="55">
      <c r="A55" s="10"/>
      <c r="B55" s="24" t="s">
        <v>88</v>
      </c>
      <c r="C55" s="25" t="s">
        <v>89</v>
      </c>
      <c r="D55" s="26">
        <f>'35 - SO805-2'!J10</f>
        <v>368490.5</v>
      </c>
      <c r="E55" s="27"/>
      <c r="F55" s="26">
        <f>('35 - SO805-2'!J11)</f>
        <v>445873.51000000001</v>
      </c>
      <c r="G55" s="13"/>
      <c r="H55" s="2"/>
      <c r="I55" s="2"/>
      <c r="S55" s="9">
        <f>ROUND('35 - SO805-2'!S11,4)</f>
        <v>28515272536.904999</v>
      </c>
    </row>
    <row r="56">
      <c r="A56" s="10"/>
      <c r="B56" s="24" t="s">
        <v>90</v>
      </c>
      <c r="C56" s="25" t="s">
        <v>91</v>
      </c>
      <c r="D56" s="26">
        <f>'36 - SO805-3'!J10</f>
        <v>229501.53</v>
      </c>
      <c r="E56" s="27"/>
      <c r="F56" s="26">
        <f>('36 - SO805-3'!J11)</f>
        <v>277696.84999999998</v>
      </c>
      <c r="G56" s="13"/>
      <c r="H56" s="2"/>
      <c r="I56" s="2"/>
      <c r="S56" s="9">
        <f>ROUND('36 - SO805-3'!S11,4)</f>
        <v>11061129180.3696</v>
      </c>
    </row>
    <row r="57">
      <c r="A57" s="10"/>
      <c r="B57" s="24" t="s">
        <v>92</v>
      </c>
      <c r="C57" s="25" t="s">
        <v>93</v>
      </c>
      <c r="D57" s="26">
        <f>'37 - SO805-4'!J10</f>
        <v>470925</v>
      </c>
      <c r="E57" s="27"/>
      <c r="F57" s="26">
        <f>('37 - SO805-4'!J11)</f>
        <v>569819.25</v>
      </c>
      <c r="G57" s="13"/>
      <c r="H57" s="2"/>
      <c r="I57" s="2"/>
      <c r="S57" s="9">
        <f>ROUND('37 - SO805-4'!S11,4)</f>
        <v>46572245606.25</v>
      </c>
    </row>
    <row r="58">
      <c r="A58" s="10"/>
      <c r="B58" s="24" t="s">
        <v>94</v>
      </c>
      <c r="C58" s="25" t="s">
        <v>95</v>
      </c>
      <c r="D58" s="26">
        <f>'38 - SO805-5'!J10</f>
        <v>4337802.4699999997</v>
      </c>
      <c r="E58" s="27"/>
      <c r="F58" s="26">
        <f>('38 - SO805-5'!J11)</f>
        <v>5248740.9900000002</v>
      </c>
      <c r="G58" s="13"/>
      <c r="H58" s="2"/>
      <c r="I58" s="2"/>
      <c r="S58" s="9">
        <f>ROUND('38 - SO805-5'!S11,4)</f>
        <v>3951475699876.6094</v>
      </c>
    </row>
    <row r="59">
      <c r="A59" s="10"/>
      <c r="B59" s="24" t="s">
        <v>96</v>
      </c>
      <c r="C59" s="25" t="s">
        <v>97</v>
      </c>
      <c r="D59" s="26">
        <f>'39 - SO805-6'!J10</f>
        <v>48120</v>
      </c>
      <c r="E59" s="27"/>
      <c r="F59" s="26">
        <f>('39 - SO805-6'!J11)</f>
        <v>58225.199999999997</v>
      </c>
      <c r="G59" s="13"/>
      <c r="H59" s="2"/>
      <c r="I59" s="2"/>
      <c r="S59" s="9">
        <f>ROUND('39 - SO805-6'!S11,4)</f>
        <v>486310344</v>
      </c>
    </row>
    <row r="60">
      <c r="A60" s="10"/>
      <c r="B60" s="24" t="s">
        <v>98</v>
      </c>
      <c r="C60" s="25" t="s">
        <v>99</v>
      </c>
      <c r="D60" s="26">
        <f>'40 - SO806'!J10</f>
        <v>892845.09000000008</v>
      </c>
      <c r="E60" s="27"/>
      <c r="F60" s="26">
        <f>('40 - SO806'!J11)</f>
        <v>1080342.5600000001</v>
      </c>
      <c r="G60" s="13"/>
      <c r="H60" s="2"/>
      <c r="I60" s="2"/>
      <c r="S60" s="9">
        <f>ROUND('40 - SO806'!S11,4)</f>
        <v>92304535923.154007</v>
      </c>
    </row>
    <row r="61">
      <c r="A61" s="14"/>
      <c r="B61" s="4"/>
      <c r="C61" s="4"/>
      <c r="D61" s="4"/>
      <c r="E61" s="4"/>
      <c r="F61" s="4"/>
      <c r="G61" s="15"/>
      <c r="H61" s="2"/>
      <c r="I6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1'!A11" display="'SO001"/>
    <hyperlink ref="B21" location="'1 - SO101'!A11" display="'SO101"/>
    <hyperlink ref="B22" location="'2 - SO102'!A11" display="'SO102"/>
    <hyperlink ref="B23" location="'3 - SO103'!A11" display="'SO103"/>
    <hyperlink ref="B24" location="'4 - SO104'!A11" display="'SO104"/>
    <hyperlink ref="B25" location="'5 - SO105'!A11" display="'SO105"/>
    <hyperlink ref="B26" location="'6 - SO105.1'!A11" display="'SO105.1"/>
    <hyperlink ref="B27" location="'7 - SO105.2'!A11" display="'SO105.2"/>
    <hyperlink ref="B28" location="'8 - SO105.3'!A11" display="'SO105.3"/>
    <hyperlink ref="B29" location="'9 - SO105.4'!A11" display="'SO105.4"/>
    <hyperlink ref="B30" location="'10 - SO105.5'!A11" display="'SO105.5"/>
    <hyperlink ref="B31" location="'11 - SO105.6'!A11" display="'SO105.6"/>
    <hyperlink ref="B32" location="'12 - SO106'!A11" display="'SO106"/>
    <hyperlink ref="B33" location="'13 - SO107'!A11" display="'SO107"/>
    <hyperlink ref="B34" location="'14 - SO120.1'!A11" display="'SO120.1"/>
    <hyperlink ref="B35" location="'15 - SO120.2'!A11" display="'SO120.2"/>
    <hyperlink ref="B36" location="'16 - SO130.1'!A11" display="'SO130.1"/>
    <hyperlink ref="B37" location="'17 - SO130.2'!A11" display="'SO130.2"/>
    <hyperlink ref="B38" location="'18 - SO130.3'!A11" display="'SO130.3"/>
    <hyperlink ref="B39" location="'19 - SO140'!A11" display="'SO140"/>
    <hyperlink ref="B40" location="'20 - SO201'!A11" display="'SO201"/>
    <hyperlink ref="B41" location="'21 - SO202'!A11" display="'SO202"/>
    <hyperlink ref="B42" location="'22 - SO301'!A11" display="'SO301"/>
    <hyperlink ref="B43" location="'23 - SO302'!A11" display="'SO302"/>
    <hyperlink ref="B44" location="'24 - SO303'!A11" display="'SO303"/>
    <hyperlink ref="B45" location="'25 - SO304'!A11" display="'SO304"/>
    <hyperlink ref="B46" location="'26 - SO401'!A11" display="'SO401"/>
    <hyperlink ref="B47" location="'27 - SO403'!A11" display="'SO403"/>
    <hyperlink ref="B48" location="'28 - SO404'!A11" display="'SO404"/>
    <hyperlink ref="B49" location="'29 - SO501.1'!A11" display="'SO501.1"/>
    <hyperlink ref="B50" location="'30 - SO501.2'!A11" display="'SO501.2"/>
    <hyperlink ref="B51" location="'31 - SO801'!A11" display="'SO801"/>
    <hyperlink ref="B52" location="'32 - SO802'!A11" display="'SO802"/>
    <hyperlink ref="B53" location="'33 - SO803'!A11" display="'SO803"/>
    <hyperlink ref="B54" location="'34 - SO805-1'!A11" display="'SO805-1"/>
    <hyperlink ref="B55" location="'35 - SO805-2'!A11" display="'SO805-2"/>
    <hyperlink ref="B56" location="'36 - SO805-3'!A11" display="'SO805-3"/>
    <hyperlink ref="B57" location="'37 - SO805-4'!A11" display="'SO805-4"/>
    <hyperlink ref="B58" location="'38 - SO805-5'!A11" display="'SO805-5"/>
    <hyperlink ref="B59" location="'39 - SO805-6'!A11" display="'SO805-6"/>
    <hyperlink ref="B60" location="'40 - SO806'!A11" display="'SO806"/>
  </hyperlinks>
  <pageMargins left="0.39375" right="0.39375" top="0.5902778" bottom="0.39375" header="0.1965278" footer="0.1576389"/>
  <pageSetup paperSize="9" orientation="portrait"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0+(H34+H46+H52)</f>
        <v>333570.64000000001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0+H35+H47+H53</f>
        <v>333570.64000000001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628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ROUND(0+((H34+H46+H52)*1.21),2)</f>
        <v>403620.46999999997</v>
      </c>
      <c r="K11" s="1"/>
      <c r="L11" s="1"/>
      <c r="M11" s="13"/>
      <c r="N11" s="2"/>
      <c r="O11" s="2"/>
      <c r="P11" s="2"/>
      <c r="Q11" s="33">
        <f>IF(SUM(K20:K22)&gt;0,ROUND(SUM(S20:S22)/SUM(K20:K22)-1,8),0)</f>
        <v>30861.98837254</v>
      </c>
      <c r="R11" s="9">
        <f>AVERAGE(J34,J46,J52)</f>
        <v>23349.943333333333</v>
      </c>
      <c r="S11" s="9">
        <f>J10*(1+Q11)</f>
        <v>10294986783.740726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0+J28+J31</f>
        <v>31941.139999999999</v>
      </c>
      <c r="L20" s="38">
        <f>0+L34</f>
        <v>38648.779999999999</v>
      </c>
      <c r="M20" s="13"/>
      <c r="N20" s="2"/>
      <c r="O20" s="2"/>
      <c r="P20" s="2"/>
      <c r="Q20" s="2"/>
      <c r="S20" s="9">
        <f>S34</f>
        <v>214281609.44959998</v>
      </c>
    </row>
    <row r="21">
      <c r="A21" s="10"/>
      <c r="B21" s="36">
        <v>4</v>
      </c>
      <c r="C21" s="1"/>
      <c r="D21" s="1"/>
      <c r="E21" s="37" t="s">
        <v>193</v>
      </c>
      <c r="F21" s="1"/>
      <c r="G21" s="1"/>
      <c r="H21" s="1"/>
      <c r="I21" s="1"/>
      <c r="J21" s="1"/>
      <c r="K21" s="38">
        <f>0+J37+J40+J43</f>
        <v>186253.06</v>
      </c>
      <c r="L21" s="38">
        <f>0+L46</f>
        <v>225366.20000000001</v>
      </c>
      <c r="M21" s="13"/>
      <c r="N21" s="2"/>
      <c r="O21" s="2"/>
      <c r="P21" s="2"/>
      <c r="Q21" s="2"/>
      <c r="S21" s="9">
        <f>S46</f>
        <v>7285128264.2684021</v>
      </c>
    </row>
    <row r="22">
      <c r="A22" s="10"/>
      <c r="B22" s="36">
        <v>9</v>
      </c>
      <c r="C22" s="1"/>
      <c r="D22" s="1"/>
      <c r="E22" s="37" t="s">
        <v>112</v>
      </c>
      <c r="F22" s="1"/>
      <c r="G22" s="1"/>
      <c r="H22" s="1"/>
      <c r="I22" s="1"/>
      <c r="J22" s="1"/>
      <c r="K22" s="38">
        <f>0+J49</f>
        <v>115376.44</v>
      </c>
      <c r="L22" s="38">
        <f>0+L52</f>
        <v>139605.48999999999</v>
      </c>
      <c r="M22" s="13"/>
      <c r="N22" s="2"/>
      <c r="O22" s="2"/>
      <c r="P22" s="2"/>
      <c r="Q22" s="2"/>
      <c r="S22" s="9">
        <f>S52</f>
        <v>2795576910.0219989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28" t="s">
        <v>113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40"/>
      <c r="N25" s="2"/>
      <c r="O25" s="2"/>
      <c r="P25" s="2"/>
      <c r="Q25" s="2"/>
    </row>
    <row r="26" ht="18" customHeight="1">
      <c r="A26" s="10"/>
      <c r="B26" s="34" t="s">
        <v>114</v>
      </c>
      <c r="C26" s="34" t="s">
        <v>106</v>
      </c>
      <c r="D26" s="34" t="s">
        <v>115</v>
      </c>
      <c r="E26" s="34" t="s">
        <v>107</v>
      </c>
      <c r="F26" s="34" t="s">
        <v>116</v>
      </c>
      <c r="G26" s="35" t="s">
        <v>117</v>
      </c>
      <c r="H26" s="23" t="s">
        <v>118</v>
      </c>
      <c r="I26" s="23" t="s">
        <v>119</v>
      </c>
      <c r="J26" s="23" t="s">
        <v>17</v>
      </c>
      <c r="K26" s="35" t="s">
        <v>120</v>
      </c>
      <c r="L26" s="23" t="s">
        <v>18</v>
      </c>
      <c r="M26" s="41"/>
      <c r="N26" s="2"/>
      <c r="O26" s="2"/>
      <c r="P26" s="2"/>
      <c r="Q26" s="2"/>
    </row>
    <row r="27" ht="40" customHeight="1">
      <c r="A27" s="10"/>
      <c r="B27" s="42" t="s">
        <v>143</v>
      </c>
      <c r="C27" s="1"/>
      <c r="D27" s="1"/>
      <c r="E27" s="1"/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>
      <c r="A28" s="10"/>
      <c r="B28" s="44">
        <v>259</v>
      </c>
      <c r="C28" s="45" t="s">
        <v>629</v>
      </c>
      <c r="D28" s="45"/>
      <c r="E28" s="45" t="s">
        <v>630</v>
      </c>
      <c r="F28" s="45" t="s">
        <v>7</v>
      </c>
      <c r="G28" s="46" t="s">
        <v>181</v>
      </c>
      <c r="H28" s="47">
        <v>30</v>
      </c>
      <c r="I28" s="26">
        <v>739.22000000000003</v>
      </c>
      <c r="J28" s="48">
        <f>ROUND(H28*I28,2)</f>
        <v>22176.599999999999</v>
      </c>
      <c r="K28" s="49">
        <v>0.20999999999999999</v>
      </c>
      <c r="L28" s="50">
        <f>ROUND(J28*1.21,2)</f>
        <v>26833.689999999999</v>
      </c>
      <c r="M28" s="13"/>
      <c r="N28" s="2"/>
      <c r="O28" s="2"/>
      <c r="P28" s="2"/>
      <c r="Q28" s="33">
        <f>IF(ISNUMBER(K28),IF(H28&gt;0,IF(I28&gt;0,J28,0),0),0)</f>
        <v>22176.599999999999</v>
      </c>
      <c r="R28" s="9">
        <f>IF(ISNUMBER(K28)=FALSE,J28,0)</f>
        <v>0</v>
      </c>
    </row>
    <row r="29">
      <c r="A29" s="10"/>
      <c r="B29" s="51" t="s">
        <v>125</v>
      </c>
      <c r="C29" s="1"/>
      <c r="D29" s="1"/>
      <c r="E29" s="52" t="s">
        <v>7</v>
      </c>
      <c r="F29" s="1"/>
      <c r="G29" s="1"/>
      <c r="H29" s="43"/>
      <c r="I29" s="1"/>
      <c r="J29" s="43"/>
      <c r="K29" s="1"/>
      <c r="L29" s="1"/>
      <c r="M29" s="13"/>
      <c r="N29" s="2"/>
      <c r="O29" s="2"/>
      <c r="P29" s="2"/>
      <c r="Q29" s="2"/>
    </row>
    <row r="30" thickBot="1">
      <c r="A30" s="10"/>
      <c r="B30" s="53" t="s">
        <v>127</v>
      </c>
      <c r="C30" s="54"/>
      <c r="D30" s="54"/>
      <c r="E30" s="55" t="s">
        <v>631</v>
      </c>
      <c r="F30" s="54"/>
      <c r="G30" s="54"/>
      <c r="H30" s="56"/>
      <c r="I30" s="54"/>
      <c r="J30" s="56"/>
      <c r="K30" s="54"/>
      <c r="L30" s="54"/>
      <c r="M30" s="13"/>
      <c r="N30" s="2"/>
      <c r="O30" s="2"/>
      <c r="P30" s="2"/>
      <c r="Q30" s="2"/>
    </row>
    <row r="31" thickTop="1">
      <c r="A31" s="10"/>
      <c r="B31" s="44">
        <v>260</v>
      </c>
      <c r="C31" s="45" t="s">
        <v>632</v>
      </c>
      <c r="D31" s="45"/>
      <c r="E31" s="45" t="s">
        <v>633</v>
      </c>
      <c r="F31" s="45" t="s">
        <v>7</v>
      </c>
      <c r="G31" s="46" t="s">
        <v>224</v>
      </c>
      <c r="H31" s="57">
        <v>30.972000000000001</v>
      </c>
      <c r="I31" s="58">
        <v>315.26999999999998</v>
      </c>
      <c r="J31" s="59">
        <f>ROUND(H31*I31,2)</f>
        <v>9764.5400000000009</v>
      </c>
      <c r="K31" s="60">
        <v>0.20999999999999999</v>
      </c>
      <c r="L31" s="61">
        <f>ROUND(J31*1.21,2)</f>
        <v>11815.09</v>
      </c>
      <c r="M31" s="13"/>
      <c r="N31" s="2"/>
      <c r="O31" s="2"/>
      <c r="P31" s="2"/>
      <c r="Q31" s="33">
        <f>IF(ISNUMBER(K31),IF(H31&gt;0,IF(I31&gt;0,J31,0),0),0)</f>
        <v>9764.5400000000009</v>
      </c>
      <c r="R31" s="9">
        <f>IF(ISNUMBER(K31)=FALSE,J31,0)</f>
        <v>0</v>
      </c>
    </row>
    <row r="32">
      <c r="A32" s="10"/>
      <c r="B32" s="51" t="s">
        <v>125</v>
      </c>
      <c r="C32" s="1"/>
      <c r="D32" s="1"/>
      <c r="E32" s="52" t="s">
        <v>7</v>
      </c>
      <c r="F32" s="1"/>
      <c r="G32" s="1"/>
      <c r="H32" s="43"/>
      <c r="I32" s="1"/>
      <c r="J32" s="43"/>
      <c r="K32" s="1"/>
      <c r="L32" s="1"/>
      <c r="M32" s="13"/>
      <c r="N32" s="2"/>
      <c r="O32" s="2"/>
      <c r="P32" s="2"/>
      <c r="Q32" s="2"/>
    </row>
    <row r="33" thickBot="1">
      <c r="A33" s="10"/>
      <c r="B33" s="53" t="s">
        <v>127</v>
      </c>
      <c r="C33" s="54"/>
      <c r="D33" s="54"/>
      <c r="E33" s="55" t="s">
        <v>634</v>
      </c>
      <c r="F33" s="54"/>
      <c r="G33" s="54"/>
      <c r="H33" s="56"/>
      <c r="I33" s="54"/>
      <c r="J33" s="56"/>
      <c r="K33" s="54"/>
      <c r="L33" s="54"/>
      <c r="M33" s="13"/>
      <c r="N33" s="2"/>
      <c r="O33" s="2"/>
      <c r="P33" s="2"/>
      <c r="Q33" s="2"/>
    </row>
    <row r="34" thickTop="1" thickBot="1" ht="25" customHeight="1">
      <c r="A34" s="10"/>
      <c r="B34" s="1"/>
      <c r="C34" s="62">
        <v>1</v>
      </c>
      <c r="D34" s="1"/>
      <c r="E34" s="63" t="s">
        <v>109</v>
      </c>
      <c r="F34" s="1"/>
      <c r="G34" s="64" t="s">
        <v>137</v>
      </c>
      <c r="H34" s="65">
        <f>J28+J31</f>
        <v>31941.139999999999</v>
      </c>
      <c r="I34" s="64" t="s">
        <v>138</v>
      </c>
      <c r="J34" s="66">
        <f>(L34-H34)</f>
        <v>6707.6399999999994</v>
      </c>
      <c r="K34" s="64" t="s">
        <v>139</v>
      </c>
      <c r="L34" s="67">
        <f>ROUND((J28+J31)*1.21,2)</f>
        <v>38648.779999999999</v>
      </c>
      <c r="M34" s="13"/>
      <c r="N34" s="2"/>
      <c r="O34" s="2"/>
      <c r="P34" s="2"/>
      <c r="Q34" s="33">
        <f>0+Q28+Q31</f>
        <v>31941.139999999999</v>
      </c>
      <c r="R34" s="9">
        <f>0+R28+R31</f>
        <v>0</v>
      </c>
      <c r="S34" s="68">
        <f>Q34*(1+J34)+R34</f>
        <v>214281609.44959998</v>
      </c>
    </row>
    <row r="35" thickTop="1" thickBot="1" ht="25" customHeight="1">
      <c r="A35" s="10"/>
      <c r="B35" s="69"/>
      <c r="C35" s="69"/>
      <c r="D35" s="69"/>
      <c r="E35" s="70"/>
      <c r="F35" s="69"/>
      <c r="G35" s="71" t="s">
        <v>140</v>
      </c>
      <c r="H35" s="72">
        <f>0+J28+J31</f>
        <v>31941.139999999999</v>
      </c>
      <c r="I35" s="71" t="s">
        <v>141</v>
      </c>
      <c r="J35" s="73">
        <f>0+J34</f>
        <v>6707.6399999999994</v>
      </c>
      <c r="K35" s="71" t="s">
        <v>142</v>
      </c>
      <c r="L35" s="74">
        <f>0+L34</f>
        <v>38648.779999999999</v>
      </c>
      <c r="M35" s="13"/>
      <c r="N35" s="2"/>
      <c r="O35" s="2"/>
      <c r="P35" s="2"/>
      <c r="Q35" s="2"/>
    </row>
    <row r="36" ht="40" customHeight="1">
      <c r="A36" s="10"/>
      <c r="B36" s="75" t="s">
        <v>298</v>
      </c>
      <c r="C36" s="1"/>
      <c r="D36" s="1"/>
      <c r="E36" s="1"/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>
      <c r="A37" s="10"/>
      <c r="B37" s="44">
        <v>261</v>
      </c>
      <c r="C37" s="45" t="s">
        <v>305</v>
      </c>
      <c r="D37" s="45"/>
      <c r="E37" s="45" t="s">
        <v>306</v>
      </c>
      <c r="F37" s="45" t="s">
        <v>7</v>
      </c>
      <c r="G37" s="46" t="s">
        <v>224</v>
      </c>
      <c r="H37" s="47">
        <v>16.628</v>
      </c>
      <c r="I37" s="26">
        <v>4648.04</v>
      </c>
      <c r="J37" s="48">
        <f>ROUND(H37*I37,2)</f>
        <v>77287.610000000001</v>
      </c>
      <c r="K37" s="49">
        <v>0.20999999999999999</v>
      </c>
      <c r="L37" s="50">
        <f>ROUND(J37*1.21,2)</f>
        <v>93518.009999999995</v>
      </c>
      <c r="M37" s="13"/>
      <c r="N37" s="2"/>
      <c r="O37" s="2"/>
      <c r="P37" s="2"/>
      <c r="Q37" s="33">
        <f>IF(ISNUMBER(K37),IF(H37&gt;0,IF(I37&gt;0,J37,0),0),0)</f>
        <v>77287.610000000001</v>
      </c>
      <c r="R37" s="9">
        <f>IF(ISNUMBER(K37)=FALSE,J37,0)</f>
        <v>0</v>
      </c>
    </row>
    <row r="38">
      <c r="A38" s="10"/>
      <c r="B38" s="51" t="s">
        <v>125</v>
      </c>
      <c r="C38" s="1"/>
      <c r="D38" s="1"/>
      <c r="E38" s="52" t="s">
        <v>7</v>
      </c>
      <c r="F38" s="1"/>
      <c r="G38" s="1"/>
      <c r="H38" s="43"/>
      <c r="I38" s="1"/>
      <c r="J38" s="43"/>
      <c r="K38" s="1"/>
      <c r="L38" s="1"/>
      <c r="M38" s="13"/>
      <c r="N38" s="2"/>
      <c r="O38" s="2"/>
      <c r="P38" s="2"/>
      <c r="Q38" s="2"/>
    </row>
    <row r="39" thickBot="1">
      <c r="A39" s="10"/>
      <c r="B39" s="53" t="s">
        <v>127</v>
      </c>
      <c r="C39" s="54"/>
      <c r="D39" s="54"/>
      <c r="E39" s="55" t="s">
        <v>635</v>
      </c>
      <c r="F39" s="54"/>
      <c r="G39" s="54"/>
      <c r="H39" s="56"/>
      <c r="I39" s="54"/>
      <c r="J39" s="56"/>
      <c r="K39" s="54"/>
      <c r="L39" s="54"/>
      <c r="M39" s="13"/>
      <c r="N39" s="2"/>
      <c r="O39" s="2"/>
      <c r="P39" s="2"/>
      <c r="Q39" s="2"/>
    </row>
    <row r="40" thickTop="1">
      <c r="A40" s="10"/>
      <c r="B40" s="44">
        <v>262</v>
      </c>
      <c r="C40" s="45" t="s">
        <v>311</v>
      </c>
      <c r="D40" s="45"/>
      <c r="E40" s="45" t="s">
        <v>312</v>
      </c>
      <c r="F40" s="45" t="s">
        <v>7</v>
      </c>
      <c r="G40" s="46" t="s">
        <v>224</v>
      </c>
      <c r="H40" s="57">
        <v>39.838000000000001</v>
      </c>
      <c r="I40" s="58">
        <v>1083.8399999999999</v>
      </c>
      <c r="J40" s="59">
        <f>ROUND(H40*I40,2)</f>
        <v>43178.019999999997</v>
      </c>
      <c r="K40" s="60">
        <v>0.20999999999999999</v>
      </c>
      <c r="L40" s="61">
        <f>ROUND(J40*1.21,2)</f>
        <v>52245.400000000001</v>
      </c>
      <c r="M40" s="13"/>
      <c r="N40" s="2"/>
      <c r="O40" s="2"/>
      <c r="P40" s="2"/>
      <c r="Q40" s="33">
        <f>IF(ISNUMBER(K40),IF(H40&gt;0,IF(I40&gt;0,J40,0),0),0)</f>
        <v>43178.019999999997</v>
      </c>
      <c r="R40" s="9">
        <f>IF(ISNUMBER(K40)=FALSE,J40,0)</f>
        <v>0</v>
      </c>
    </row>
    <row r="41">
      <c r="A41" s="10"/>
      <c r="B41" s="51" t="s">
        <v>125</v>
      </c>
      <c r="C41" s="1"/>
      <c r="D41" s="1"/>
      <c r="E41" s="52" t="s">
        <v>7</v>
      </c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 thickBot="1">
      <c r="A42" s="10"/>
      <c r="B42" s="53" t="s">
        <v>127</v>
      </c>
      <c r="C42" s="54"/>
      <c r="D42" s="54"/>
      <c r="E42" s="55" t="s">
        <v>636</v>
      </c>
      <c r="F42" s="54"/>
      <c r="G42" s="54"/>
      <c r="H42" s="56"/>
      <c r="I42" s="54"/>
      <c r="J42" s="56"/>
      <c r="K42" s="54"/>
      <c r="L42" s="54"/>
      <c r="M42" s="13"/>
      <c r="N42" s="2"/>
      <c r="O42" s="2"/>
      <c r="P42" s="2"/>
      <c r="Q42" s="2"/>
    </row>
    <row r="43" thickTop="1">
      <c r="A43" s="10"/>
      <c r="B43" s="44">
        <v>263</v>
      </c>
      <c r="C43" s="45" t="s">
        <v>314</v>
      </c>
      <c r="D43" s="45"/>
      <c r="E43" s="45" t="s">
        <v>315</v>
      </c>
      <c r="F43" s="45" t="s">
        <v>7</v>
      </c>
      <c r="G43" s="46" t="s">
        <v>224</v>
      </c>
      <c r="H43" s="57">
        <v>9.0709999999999997</v>
      </c>
      <c r="I43" s="58">
        <v>7252.5</v>
      </c>
      <c r="J43" s="59">
        <f>ROUND(H43*I43,2)</f>
        <v>65787.429999999993</v>
      </c>
      <c r="K43" s="60">
        <v>0.20999999999999999</v>
      </c>
      <c r="L43" s="61">
        <f>ROUND(J43*1.21,2)</f>
        <v>79602.789999999994</v>
      </c>
      <c r="M43" s="13"/>
      <c r="N43" s="2"/>
      <c r="O43" s="2"/>
      <c r="P43" s="2"/>
      <c r="Q43" s="33">
        <f>IF(ISNUMBER(K43),IF(H43&gt;0,IF(I43&gt;0,J43,0),0),0)</f>
        <v>65787.429999999993</v>
      </c>
      <c r="R43" s="9">
        <f>IF(ISNUMBER(K43)=FALSE,J43,0)</f>
        <v>0</v>
      </c>
    </row>
    <row r="44">
      <c r="A44" s="10"/>
      <c r="B44" s="51" t="s">
        <v>125</v>
      </c>
      <c r="C44" s="1"/>
      <c r="D44" s="1"/>
      <c r="E44" s="52" t="s">
        <v>7</v>
      </c>
      <c r="F44" s="1"/>
      <c r="G44" s="1"/>
      <c r="H44" s="43"/>
      <c r="I44" s="1"/>
      <c r="J44" s="43"/>
      <c r="K44" s="1"/>
      <c r="L44" s="1"/>
      <c r="M44" s="13"/>
      <c r="N44" s="2"/>
      <c r="O44" s="2"/>
      <c r="P44" s="2"/>
      <c r="Q44" s="2"/>
    </row>
    <row r="45" thickBot="1">
      <c r="A45" s="10"/>
      <c r="B45" s="53" t="s">
        <v>127</v>
      </c>
      <c r="C45" s="54"/>
      <c r="D45" s="54"/>
      <c r="E45" s="55" t="s">
        <v>637</v>
      </c>
      <c r="F45" s="54"/>
      <c r="G45" s="54"/>
      <c r="H45" s="56"/>
      <c r="I45" s="54"/>
      <c r="J45" s="56"/>
      <c r="K45" s="54"/>
      <c r="L45" s="54"/>
      <c r="M45" s="13"/>
      <c r="N45" s="2"/>
      <c r="O45" s="2"/>
      <c r="P45" s="2"/>
      <c r="Q45" s="2"/>
    </row>
    <row r="46" thickTop="1" thickBot="1" ht="25" customHeight="1">
      <c r="A46" s="10"/>
      <c r="B46" s="1"/>
      <c r="C46" s="62">
        <v>4</v>
      </c>
      <c r="D46" s="1"/>
      <c r="E46" s="63" t="s">
        <v>193</v>
      </c>
      <c r="F46" s="1"/>
      <c r="G46" s="64" t="s">
        <v>137</v>
      </c>
      <c r="H46" s="65">
        <f>J37+J40+J43</f>
        <v>186253.06</v>
      </c>
      <c r="I46" s="64" t="s">
        <v>138</v>
      </c>
      <c r="J46" s="66">
        <f>(L46-H46)</f>
        <v>39113.140000000014</v>
      </c>
      <c r="K46" s="64" t="s">
        <v>139</v>
      </c>
      <c r="L46" s="67">
        <f>ROUND((J37+J40+J43)*1.21,2)</f>
        <v>225366.20000000001</v>
      </c>
      <c r="M46" s="13"/>
      <c r="N46" s="2"/>
      <c r="O46" s="2"/>
      <c r="P46" s="2"/>
      <c r="Q46" s="33">
        <f>0+Q37+Q40+Q43</f>
        <v>186253.06</v>
      </c>
      <c r="R46" s="9">
        <f>0+R37+R40+R43</f>
        <v>0</v>
      </c>
      <c r="S46" s="68">
        <f>Q46*(1+J46)+R46</f>
        <v>7285128264.2684021</v>
      </c>
    </row>
    <row r="47" thickTop="1" thickBot="1" ht="25" customHeight="1">
      <c r="A47" s="10"/>
      <c r="B47" s="69"/>
      <c r="C47" s="69"/>
      <c r="D47" s="69"/>
      <c r="E47" s="70"/>
      <c r="F47" s="69"/>
      <c r="G47" s="71" t="s">
        <v>140</v>
      </c>
      <c r="H47" s="72">
        <f>0+J37+J40+J43</f>
        <v>186253.06</v>
      </c>
      <c r="I47" s="71" t="s">
        <v>141</v>
      </c>
      <c r="J47" s="73">
        <f>0+J46</f>
        <v>39113.140000000014</v>
      </c>
      <c r="K47" s="71" t="s">
        <v>142</v>
      </c>
      <c r="L47" s="74">
        <f>0+L46</f>
        <v>225366.20000000001</v>
      </c>
      <c r="M47" s="13"/>
      <c r="N47" s="2"/>
      <c r="O47" s="2"/>
      <c r="P47" s="2"/>
      <c r="Q47" s="2"/>
    </row>
    <row r="48" ht="40" customHeight="1">
      <c r="A48" s="10"/>
      <c r="B48" s="75" t="s">
        <v>184</v>
      </c>
      <c r="C48" s="1"/>
      <c r="D48" s="1"/>
      <c r="E48" s="1"/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>
      <c r="A49" s="10"/>
      <c r="B49" s="44">
        <v>264</v>
      </c>
      <c r="C49" s="45" t="s">
        <v>619</v>
      </c>
      <c r="D49" s="45"/>
      <c r="E49" s="45" t="s">
        <v>620</v>
      </c>
      <c r="F49" s="45" t="s">
        <v>7</v>
      </c>
      <c r="G49" s="46" t="s">
        <v>181</v>
      </c>
      <c r="H49" s="47">
        <v>17.399999999999999</v>
      </c>
      <c r="I49" s="26">
        <v>6630.8299999999999</v>
      </c>
      <c r="J49" s="48">
        <f>ROUND(H49*I49,2)</f>
        <v>115376.44</v>
      </c>
      <c r="K49" s="49">
        <v>0.20999999999999999</v>
      </c>
      <c r="L49" s="50">
        <f>ROUND(J49*1.21,2)</f>
        <v>139605.48999999999</v>
      </c>
      <c r="M49" s="13"/>
      <c r="N49" s="2"/>
      <c r="O49" s="2"/>
      <c r="P49" s="2"/>
      <c r="Q49" s="33">
        <f>IF(ISNUMBER(K49),IF(H49&gt;0,IF(I49&gt;0,J49,0),0),0)</f>
        <v>115376.44</v>
      </c>
      <c r="R49" s="9">
        <f>IF(ISNUMBER(K49)=FALSE,J49,0)</f>
        <v>0</v>
      </c>
    </row>
    <row r="50">
      <c r="A50" s="10"/>
      <c r="B50" s="51" t="s">
        <v>125</v>
      </c>
      <c r="C50" s="1"/>
      <c r="D50" s="1"/>
      <c r="E50" s="52" t="s">
        <v>7</v>
      </c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 thickBot="1">
      <c r="A51" s="10"/>
      <c r="B51" s="53" t="s">
        <v>127</v>
      </c>
      <c r="C51" s="54"/>
      <c r="D51" s="54"/>
      <c r="E51" s="55" t="s">
        <v>638</v>
      </c>
      <c r="F51" s="54"/>
      <c r="G51" s="54"/>
      <c r="H51" s="56"/>
      <c r="I51" s="54"/>
      <c r="J51" s="56"/>
      <c r="K51" s="54"/>
      <c r="L51" s="54"/>
      <c r="M51" s="13"/>
      <c r="N51" s="2"/>
      <c r="O51" s="2"/>
      <c r="P51" s="2"/>
      <c r="Q51" s="2"/>
    </row>
    <row r="52" thickTop="1" thickBot="1" ht="25" customHeight="1">
      <c r="A52" s="10"/>
      <c r="B52" s="1"/>
      <c r="C52" s="62">
        <v>9</v>
      </c>
      <c r="D52" s="1"/>
      <c r="E52" s="63" t="s">
        <v>112</v>
      </c>
      <c r="F52" s="1"/>
      <c r="G52" s="64" t="s">
        <v>137</v>
      </c>
      <c r="H52" s="65">
        <f>0+J49</f>
        <v>115376.44</v>
      </c>
      <c r="I52" s="64" t="s">
        <v>138</v>
      </c>
      <c r="J52" s="66">
        <f>(L52-H52)</f>
        <v>24229.049999999988</v>
      </c>
      <c r="K52" s="64" t="s">
        <v>139</v>
      </c>
      <c r="L52" s="67">
        <f>ROUND((0+J49)*1.21,2)</f>
        <v>139605.48999999999</v>
      </c>
      <c r="M52" s="13"/>
      <c r="N52" s="2"/>
      <c r="O52" s="2"/>
      <c r="P52" s="2"/>
      <c r="Q52" s="33">
        <f>0+Q49</f>
        <v>115376.44</v>
      </c>
      <c r="R52" s="9">
        <f>0+R49</f>
        <v>0</v>
      </c>
      <c r="S52" s="68">
        <f>Q52*(1+J52)+R52</f>
        <v>2795576910.0219989</v>
      </c>
    </row>
    <row r="53" thickTop="1" thickBot="1" ht="25" customHeight="1">
      <c r="A53" s="10"/>
      <c r="B53" s="69"/>
      <c r="C53" s="69"/>
      <c r="D53" s="69"/>
      <c r="E53" s="70"/>
      <c r="F53" s="69"/>
      <c r="G53" s="71" t="s">
        <v>140</v>
      </c>
      <c r="H53" s="72">
        <f>0+J49</f>
        <v>115376.44</v>
      </c>
      <c r="I53" s="71" t="s">
        <v>141</v>
      </c>
      <c r="J53" s="73">
        <f>0+J52</f>
        <v>24229.049999999988</v>
      </c>
      <c r="K53" s="71" t="s">
        <v>142</v>
      </c>
      <c r="L53" s="74">
        <f>0+L52</f>
        <v>139605.48999999999</v>
      </c>
      <c r="M53" s="13"/>
      <c r="N53" s="2"/>
      <c r="O53" s="2"/>
      <c r="P53" s="2"/>
      <c r="Q53" s="2"/>
    </row>
    <row r="54">
      <c r="A54" s="14"/>
      <c r="B54" s="4"/>
      <c r="C54" s="4"/>
      <c r="D54" s="4"/>
      <c r="E54" s="4"/>
      <c r="F54" s="4"/>
      <c r="G54" s="4"/>
      <c r="H54" s="76"/>
      <c r="I54" s="4"/>
      <c r="J54" s="76"/>
      <c r="K54" s="4"/>
      <c r="L54" s="4"/>
      <c r="M54" s="15"/>
      <c r="N54" s="2"/>
      <c r="O54" s="2"/>
      <c r="P54" s="2"/>
      <c r="Q54" s="2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2"/>
      <c r="O55" s="2"/>
      <c r="P55" s="2"/>
      <c r="Q55" s="2"/>
    </row>
  </sheetData>
  <mergeCells count="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2:D32"/>
    <mergeCell ref="B33:D33"/>
    <mergeCell ref="B27:L27"/>
    <mergeCell ref="B20:D20"/>
    <mergeCell ref="B38:D38"/>
    <mergeCell ref="B39:D39"/>
    <mergeCell ref="B41:D41"/>
    <mergeCell ref="B42:D42"/>
    <mergeCell ref="B44:D44"/>
    <mergeCell ref="B45:D45"/>
    <mergeCell ref="B36:L36"/>
    <mergeCell ref="B21:D21"/>
    <mergeCell ref="B50:D50"/>
    <mergeCell ref="B51:D51"/>
    <mergeCell ref="B48:L48"/>
    <mergeCell ref="B22:D22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0+(H39+H45)</f>
        <v>261150.22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0+H40+H46</f>
        <v>261150.22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639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ROUND(0+((H39+H45)*1.21),2)</f>
        <v>315991.77000000002</v>
      </c>
      <c r="K11" s="1"/>
      <c r="L11" s="1"/>
      <c r="M11" s="13"/>
      <c r="N11" s="2"/>
      <c r="O11" s="2"/>
      <c r="P11" s="2"/>
      <c r="Q11" s="33">
        <f>IF(SUM(K20:K21)&gt;0,ROUND(SUM(S20:S21)/SUM(K20:K21)-1,8),0)</f>
        <v>27446.904329140001</v>
      </c>
      <c r="R11" s="9">
        <f>AVERAGE(J39,J45)</f>
        <v>27420.774999999994</v>
      </c>
      <c r="S11" s="9">
        <f>J10*(1+Q11)</f>
        <v>7168026254.0938635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4</v>
      </c>
      <c r="C20" s="1"/>
      <c r="D20" s="1"/>
      <c r="E20" s="37" t="s">
        <v>193</v>
      </c>
      <c r="F20" s="1"/>
      <c r="G20" s="1"/>
      <c r="H20" s="1"/>
      <c r="I20" s="1"/>
      <c r="J20" s="1"/>
      <c r="K20" s="38">
        <f>0+J27+J30+J33+J36</f>
        <v>126544.37</v>
      </c>
      <c r="L20" s="38">
        <f>0+L39</f>
        <v>153118.69</v>
      </c>
      <c r="M20" s="13"/>
      <c r="N20" s="2"/>
      <c r="O20" s="2"/>
      <c r="P20" s="2"/>
      <c r="Q20" s="2"/>
      <c r="S20" s="9">
        <f>S39</f>
        <v>3362957126.948401</v>
      </c>
    </row>
    <row r="21">
      <c r="A21" s="10"/>
      <c r="B21" s="36">
        <v>9</v>
      </c>
      <c r="C21" s="1"/>
      <c r="D21" s="1"/>
      <c r="E21" s="37" t="s">
        <v>112</v>
      </c>
      <c r="F21" s="1"/>
      <c r="G21" s="1"/>
      <c r="H21" s="1"/>
      <c r="I21" s="1"/>
      <c r="J21" s="1"/>
      <c r="K21" s="38">
        <f>0+J42</f>
        <v>134605.85000000001</v>
      </c>
      <c r="L21" s="38">
        <f>0+L45</f>
        <v>162873.07999999999</v>
      </c>
      <c r="M21" s="13"/>
      <c r="N21" s="2"/>
      <c r="O21" s="2"/>
      <c r="P21" s="2"/>
      <c r="Q21" s="2"/>
      <c r="S21" s="9">
        <f>S45</f>
        <v>3805069127.1454978</v>
      </c>
    </row>
    <row r="22">
      <c r="A22" s="1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5"/>
      <c r="N22" s="2"/>
      <c r="O22" s="2"/>
      <c r="P22" s="2"/>
      <c r="Q22" s="2"/>
    </row>
    <row r="23" ht="14" customHeight="1">
      <c r="A23" s="4"/>
      <c r="B23" s="28" t="s">
        <v>113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10"/>
      <c r="B25" s="34" t="s">
        <v>114</v>
      </c>
      <c r="C25" s="34" t="s">
        <v>106</v>
      </c>
      <c r="D25" s="34" t="s">
        <v>115</v>
      </c>
      <c r="E25" s="34" t="s">
        <v>107</v>
      </c>
      <c r="F25" s="34" t="s">
        <v>116</v>
      </c>
      <c r="G25" s="35" t="s">
        <v>117</v>
      </c>
      <c r="H25" s="23" t="s">
        <v>118</v>
      </c>
      <c r="I25" s="23" t="s">
        <v>119</v>
      </c>
      <c r="J25" s="23" t="s">
        <v>17</v>
      </c>
      <c r="K25" s="35" t="s">
        <v>120</v>
      </c>
      <c r="L25" s="23" t="s">
        <v>18</v>
      </c>
      <c r="M25" s="41"/>
      <c r="N25" s="2"/>
      <c r="O25" s="2"/>
      <c r="P25" s="2"/>
      <c r="Q25" s="2"/>
    </row>
    <row r="26" ht="40" customHeight="1">
      <c r="A26" s="10"/>
      <c r="B26" s="42" t="s">
        <v>298</v>
      </c>
      <c r="C26" s="1"/>
      <c r="D26" s="1"/>
      <c r="E26" s="1"/>
      <c r="F26" s="1"/>
      <c r="G26" s="1"/>
      <c r="H26" s="43"/>
      <c r="I26" s="1"/>
      <c r="J26" s="43"/>
      <c r="K26" s="1"/>
      <c r="L26" s="1"/>
      <c r="M26" s="13"/>
      <c r="N26" s="2"/>
      <c r="O26" s="2"/>
      <c r="P26" s="2"/>
      <c r="Q26" s="2"/>
    </row>
    <row r="27">
      <c r="A27" s="10"/>
      <c r="B27" s="44">
        <v>265</v>
      </c>
      <c r="C27" s="45" t="s">
        <v>305</v>
      </c>
      <c r="D27" s="45"/>
      <c r="E27" s="45" t="s">
        <v>306</v>
      </c>
      <c r="F27" s="45" t="s">
        <v>7</v>
      </c>
      <c r="G27" s="46" t="s">
        <v>224</v>
      </c>
      <c r="H27" s="47">
        <v>5.9720000000000004</v>
      </c>
      <c r="I27" s="26">
        <v>4648.04</v>
      </c>
      <c r="J27" s="48">
        <f>ROUND(H27*I27,2)</f>
        <v>27758.09</v>
      </c>
      <c r="K27" s="49">
        <v>0.20999999999999999</v>
      </c>
      <c r="L27" s="50">
        <f>ROUND(J27*1.21,2)</f>
        <v>33587.290000000001</v>
      </c>
      <c r="M27" s="13"/>
      <c r="N27" s="2"/>
      <c r="O27" s="2"/>
      <c r="P27" s="2"/>
      <c r="Q27" s="33">
        <f>IF(ISNUMBER(K27),IF(H27&gt;0,IF(I27&gt;0,J27,0),0),0)</f>
        <v>27758.09</v>
      </c>
      <c r="R27" s="9">
        <f>IF(ISNUMBER(K27)=FALSE,J27,0)</f>
        <v>0</v>
      </c>
    </row>
    <row r="28">
      <c r="A28" s="10"/>
      <c r="B28" s="51" t="s">
        <v>125</v>
      </c>
      <c r="C28" s="1"/>
      <c r="D28" s="1"/>
      <c r="E28" s="52" t="s">
        <v>7</v>
      </c>
      <c r="F28" s="1"/>
      <c r="G28" s="1"/>
      <c r="H28" s="43"/>
      <c r="I28" s="1"/>
      <c r="J28" s="43"/>
      <c r="K28" s="1"/>
      <c r="L28" s="1"/>
      <c r="M28" s="13"/>
      <c r="N28" s="2"/>
      <c r="O28" s="2"/>
      <c r="P28" s="2"/>
      <c r="Q28" s="2"/>
    </row>
    <row r="29" thickBot="1">
      <c r="A29" s="10"/>
      <c r="B29" s="53" t="s">
        <v>127</v>
      </c>
      <c r="C29" s="54"/>
      <c r="D29" s="54"/>
      <c r="E29" s="55" t="s">
        <v>640</v>
      </c>
      <c r="F29" s="54"/>
      <c r="G29" s="54"/>
      <c r="H29" s="56"/>
      <c r="I29" s="54"/>
      <c r="J29" s="56"/>
      <c r="K29" s="54"/>
      <c r="L29" s="54"/>
      <c r="M29" s="13"/>
      <c r="N29" s="2"/>
      <c r="O29" s="2"/>
      <c r="P29" s="2"/>
      <c r="Q29" s="2"/>
    </row>
    <row r="30" thickTop="1">
      <c r="A30" s="10"/>
      <c r="B30" s="44">
        <v>266</v>
      </c>
      <c r="C30" s="45" t="s">
        <v>311</v>
      </c>
      <c r="D30" s="45"/>
      <c r="E30" s="45" t="s">
        <v>312</v>
      </c>
      <c r="F30" s="45" t="s">
        <v>7</v>
      </c>
      <c r="G30" s="46" t="s">
        <v>224</v>
      </c>
      <c r="H30" s="57">
        <v>44.731999999999999</v>
      </c>
      <c r="I30" s="58">
        <v>1083.8399999999999</v>
      </c>
      <c r="J30" s="59">
        <f>ROUND(H30*I30,2)</f>
        <v>48482.330000000002</v>
      </c>
      <c r="K30" s="60">
        <v>0.20999999999999999</v>
      </c>
      <c r="L30" s="61">
        <f>ROUND(J30*1.21,2)</f>
        <v>58663.620000000003</v>
      </c>
      <c r="M30" s="13"/>
      <c r="N30" s="2"/>
      <c r="O30" s="2"/>
      <c r="P30" s="2"/>
      <c r="Q30" s="33">
        <f>IF(ISNUMBER(K30),IF(H30&gt;0,IF(I30&gt;0,J30,0),0),0)</f>
        <v>48482.330000000002</v>
      </c>
      <c r="R30" s="9">
        <f>IF(ISNUMBER(K30)=FALSE,J30,0)</f>
        <v>0</v>
      </c>
    </row>
    <row r="31">
      <c r="A31" s="10"/>
      <c r="B31" s="51" t="s">
        <v>125</v>
      </c>
      <c r="C31" s="1"/>
      <c r="D31" s="1"/>
      <c r="E31" s="52" t="s">
        <v>7</v>
      </c>
      <c r="F31" s="1"/>
      <c r="G31" s="1"/>
      <c r="H31" s="43"/>
      <c r="I31" s="1"/>
      <c r="J31" s="43"/>
      <c r="K31" s="1"/>
      <c r="L31" s="1"/>
      <c r="M31" s="13"/>
      <c r="N31" s="2"/>
      <c r="O31" s="2"/>
      <c r="P31" s="2"/>
      <c r="Q31" s="2"/>
    </row>
    <row r="32" thickBot="1">
      <c r="A32" s="10"/>
      <c r="B32" s="53" t="s">
        <v>127</v>
      </c>
      <c r="C32" s="54"/>
      <c r="D32" s="54"/>
      <c r="E32" s="55" t="s">
        <v>641</v>
      </c>
      <c r="F32" s="54"/>
      <c r="G32" s="54"/>
      <c r="H32" s="56"/>
      <c r="I32" s="54"/>
      <c r="J32" s="56"/>
      <c r="K32" s="54"/>
      <c r="L32" s="54"/>
      <c r="M32" s="13"/>
      <c r="N32" s="2"/>
      <c r="O32" s="2"/>
      <c r="P32" s="2"/>
      <c r="Q32" s="2"/>
    </row>
    <row r="33" thickTop="1">
      <c r="A33" s="10"/>
      <c r="B33" s="44">
        <v>267</v>
      </c>
      <c r="C33" s="45" t="s">
        <v>314</v>
      </c>
      <c r="D33" s="45"/>
      <c r="E33" s="45" t="s">
        <v>315</v>
      </c>
      <c r="F33" s="45" t="s">
        <v>7</v>
      </c>
      <c r="G33" s="46" t="s">
        <v>224</v>
      </c>
      <c r="H33" s="57">
        <v>6.0880000000000001</v>
      </c>
      <c r="I33" s="58">
        <v>7252.5</v>
      </c>
      <c r="J33" s="59">
        <f>ROUND(H33*I33,2)</f>
        <v>44153.220000000001</v>
      </c>
      <c r="K33" s="60">
        <v>0.20999999999999999</v>
      </c>
      <c r="L33" s="61">
        <f>ROUND(J33*1.21,2)</f>
        <v>53425.400000000001</v>
      </c>
      <c r="M33" s="13"/>
      <c r="N33" s="2"/>
      <c r="O33" s="2"/>
      <c r="P33" s="2"/>
      <c r="Q33" s="33">
        <f>IF(ISNUMBER(K33),IF(H33&gt;0,IF(I33&gt;0,J33,0),0),0)</f>
        <v>44153.220000000001</v>
      </c>
      <c r="R33" s="9">
        <f>IF(ISNUMBER(K33)=FALSE,J33,0)</f>
        <v>0</v>
      </c>
    </row>
    <row r="34">
      <c r="A34" s="10"/>
      <c r="B34" s="51" t="s">
        <v>125</v>
      </c>
      <c r="C34" s="1"/>
      <c r="D34" s="1"/>
      <c r="E34" s="52" t="s">
        <v>7</v>
      </c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 thickBot="1">
      <c r="A35" s="10"/>
      <c r="B35" s="53" t="s">
        <v>127</v>
      </c>
      <c r="C35" s="54"/>
      <c r="D35" s="54"/>
      <c r="E35" s="55" t="s">
        <v>642</v>
      </c>
      <c r="F35" s="54"/>
      <c r="G35" s="54"/>
      <c r="H35" s="56"/>
      <c r="I35" s="54"/>
      <c r="J35" s="56"/>
      <c r="K35" s="54"/>
      <c r="L35" s="54"/>
      <c r="M35" s="13"/>
      <c r="N35" s="2"/>
      <c r="O35" s="2"/>
      <c r="P35" s="2"/>
      <c r="Q35" s="2"/>
    </row>
    <row r="36" thickTop="1">
      <c r="A36" s="10"/>
      <c r="B36" s="44">
        <v>268</v>
      </c>
      <c r="C36" s="45" t="s">
        <v>613</v>
      </c>
      <c r="D36" s="45"/>
      <c r="E36" s="45" t="s">
        <v>614</v>
      </c>
      <c r="F36" s="45" t="s">
        <v>7</v>
      </c>
      <c r="G36" s="46" t="s">
        <v>224</v>
      </c>
      <c r="H36" s="57">
        <v>0.72499999999999998</v>
      </c>
      <c r="I36" s="58">
        <v>8483.7700000000004</v>
      </c>
      <c r="J36" s="59">
        <f>ROUND(H36*I36,2)</f>
        <v>6150.7299999999996</v>
      </c>
      <c r="K36" s="60">
        <v>0.20999999999999999</v>
      </c>
      <c r="L36" s="61">
        <f>ROUND(J36*1.21,2)</f>
        <v>7442.3800000000001</v>
      </c>
      <c r="M36" s="13"/>
      <c r="N36" s="2"/>
      <c r="O36" s="2"/>
      <c r="P36" s="2"/>
      <c r="Q36" s="33">
        <f>IF(ISNUMBER(K36),IF(H36&gt;0,IF(I36&gt;0,J36,0),0),0)</f>
        <v>6150.7299999999996</v>
      </c>
      <c r="R36" s="9">
        <f>IF(ISNUMBER(K36)=FALSE,J36,0)</f>
        <v>0</v>
      </c>
    </row>
    <row r="37">
      <c r="A37" s="10"/>
      <c r="B37" s="51" t="s">
        <v>125</v>
      </c>
      <c r="C37" s="1"/>
      <c r="D37" s="1"/>
      <c r="E37" s="52" t="s">
        <v>7</v>
      </c>
      <c r="F37" s="1"/>
      <c r="G37" s="1"/>
      <c r="H37" s="43"/>
      <c r="I37" s="1"/>
      <c r="J37" s="43"/>
      <c r="K37" s="1"/>
      <c r="L37" s="1"/>
      <c r="M37" s="13"/>
      <c r="N37" s="2"/>
      <c r="O37" s="2"/>
      <c r="P37" s="2"/>
      <c r="Q37" s="2"/>
    </row>
    <row r="38" thickBot="1">
      <c r="A38" s="10"/>
      <c r="B38" s="53" t="s">
        <v>127</v>
      </c>
      <c r="C38" s="54"/>
      <c r="D38" s="54"/>
      <c r="E38" s="55" t="s">
        <v>643</v>
      </c>
      <c r="F38" s="54"/>
      <c r="G38" s="54"/>
      <c r="H38" s="56"/>
      <c r="I38" s="54"/>
      <c r="J38" s="56"/>
      <c r="K38" s="54"/>
      <c r="L38" s="54"/>
      <c r="M38" s="13"/>
      <c r="N38" s="2"/>
      <c r="O38" s="2"/>
      <c r="P38" s="2"/>
      <c r="Q38" s="2"/>
    </row>
    <row r="39" thickTop="1" thickBot="1" ht="25" customHeight="1">
      <c r="A39" s="10"/>
      <c r="B39" s="1"/>
      <c r="C39" s="62">
        <v>4</v>
      </c>
      <c r="D39" s="1"/>
      <c r="E39" s="63" t="s">
        <v>193</v>
      </c>
      <c r="F39" s="1"/>
      <c r="G39" s="64" t="s">
        <v>137</v>
      </c>
      <c r="H39" s="65">
        <f>J27+J30+J33+J36</f>
        <v>126544.37</v>
      </c>
      <c r="I39" s="64" t="s">
        <v>138</v>
      </c>
      <c r="J39" s="66">
        <f>(L39-H39)</f>
        <v>26574.320000000007</v>
      </c>
      <c r="K39" s="64" t="s">
        <v>139</v>
      </c>
      <c r="L39" s="67">
        <f>ROUND((J27+J30+J33+J36)*1.21,2)</f>
        <v>153118.69</v>
      </c>
      <c r="M39" s="13"/>
      <c r="N39" s="2"/>
      <c r="O39" s="2"/>
      <c r="P39" s="2"/>
      <c r="Q39" s="33">
        <f>0+Q27+Q30+Q33+Q36</f>
        <v>126544.37</v>
      </c>
      <c r="R39" s="9">
        <f>0+R27+R30+R33+R36</f>
        <v>0</v>
      </c>
      <c r="S39" s="68">
        <f>Q39*(1+J39)+R39</f>
        <v>3362957126.948401</v>
      </c>
    </row>
    <row r="40" thickTop="1" thickBot="1" ht="25" customHeight="1">
      <c r="A40" s="10"/>
      <c r="B40" s="69"/>
      <c r="C40" s="69"/>
      <c r="D40" s="69"/>
      <c r="E40" s="70"/>
      <c r="F40" s="69"/>
      <c r="G40" s="71" t="s">
        <v>140</v>
      </c>
      <c r="H40" s="72">
        <f>0+J27+J30+J33+J36</f>
        <v>126544.37</v>
      </c>
      <c r="I40" s="71" t="s">
        <v>141</v>
      </c>
      <c r="J40" s="73">
        <f>0+J39</f>
        <v>26574.320000000007</v>
      </c>
      <c r="K40" s="71" t="s">
        <v>142</v>
      </c>
      <c r="L40" s="74">
        <f>0+L39</f>
        <v>153118.69</v>
      </c>
      <c r="M40" s="13"/>
      <c r="N40" s="2"/>
      <c r="O40" s="2"/>
      <c r="P40" s="2"/>
      <c r="Q40" s="2"/>
    </row>
    <row r="41" ht="40" customHeight="1">
      <c r="A41" s="10"/>
      <c r="B41" s="75" t="s">
        <v>184</v>
      </c>
      <c r="C41" s="1"/>
      <c r="D41" s="1"/>
      <c r="E41" s="1"/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>
      <c r="A42" s="10"/>
      <c r="B42" s="44">
        <v>269</v>
      </c>
      <c r="C42" s="45" t="s">
        <v>619</v>
      </c>
      <c r="D42" s="45"/>
      <c r="E42" s="45" t="s">
        <v>620</v>
      </c>
      <c r="F42" s="45" t="s">
        <v>7</v>
      </c>
      <c r="G42" s="46" t="s">
        <v>181</v>
      </c>
      <c r="H42" s="47">
        <v>20.300000000000001</v>
      </c>
      <c r="I42" s="26">
        <v>6630.8299999999999</v>
      </c>
      <c r="J42" s="48">
        <f>ROUND(H42*I42,2)</f>
        <v>134605.85000000001</v>
      </c>
      <c r="K42" s="49">
        <v>0.20999999999999999</v>
      </c>
      <c r="L42" s="50">
        <f>ROUND(J42*1.21,2)</f>
        <v>162873.07999999999</v>
      </c>
      <c r="M42" s="13"/>
      <c r="N42" s="2"/>
      <c r="O42" s="2"/>
      <c r="P42" s="2"/>
      <c r="Q42" s="33">
        <f>IF(ISNUMBER(K42),IF(H42&gt;0,IF(I42&gt;0,J42,0),0),0)</f>
        <v>134605.85000000001</v>
      </c>
      <c r="R42" s="9">
        <f>IF(ISNUMBER(K42)=FALSE,J42,0)</f>
        <v>0</v>
      </c>
    </row>
    <row r="43">
      <c r="A43" s="10"/>
      <c r="B43" s="51" t="s">
        <v>125</v>
      </c>
      <c r="C43" s="1"/>
      <c r="D43" s="1"/>
      <c r="E43" s="52" t="s">
        <v>7</v>
      </c>
      <c r="F43" s="1"/>
      <c r="G43" s="1"/>
      <c r="H43" s="43"/>
      <c r="I43" s="1"/>
      <c r="J43" s="43"/>
      <c r="K43" s="1"/>
      <c r="L43" s="1"/>
      <c r="M43" s="13"/>
      <c r="N43" s="2"/>
      <c r="O43" s="2"/>
      <c r="P43" s="2"/>
      <c r="Q43" s="2"/>
    </row>
    <row r="44" thickBot="1">
      <c r="A44" s="10"/>
      <c r="B44" s="53" t="s">
        <v>127</v>
      </c>
      <c r="C44" s="54"/>
      <c r="D44" s="54"/>
      <c r="E44" s="55" t="s">
        <v>644</v>
      </c>
      <c r="F44" s="54"/>
      <c r="G44" s="54"/>
      <c r="H44" s="56"/>
      <c r="I44" s="54"/>
      <c r="J44" s="56"/>
      <c r="K44" s="54"/>
      <c r="L44" s="54"/>
      <c r="M44" s="13"/>
      <c r="N44" s="2"/>
      <c r="O44" s="2"/>
      <c r="P44" s="2"/>
      <c r="Q44" s="2"/>
    </row>
    <row r="45" thickTop="1" thickBot="1" ht="25" customHeight="1">
      <c r="A45" s="10"/>
      <c r="B45" s="1"/>
      <c r="C45" s="62">
        <v>9</v>
      </c>
      <c r="D45" s="1"/>
      <c r="E45" s="63" t="s">
        <v>112</v>
      </c>
      <c r="F45" s="1"/>
      <c r="G45" s="64" t="s">
        <v>137</v>
      </c>
      <c r="H45" s="65">
        <f>0+J42</f>
        <v>134605.85000000001</v>
      </c>
      <c r="I45" s="64" t="s">
        <v>138</v>
      </c>
      <c r="J45" s="66">
        <f>(L45-H45)</f>
        <v>28267.229999999981</v>
      </c>
      <c r="K45" s="64" t="s">
        <v>139</v>
      </c>
      <c r="L45" s="67">
        <f>ROUND((0+J42)*1.21,2)</f>
        <v>162873.07999999999</v>
      </c>
      <c r="M45" s="13"/>
      <c r="N45" s="2"/>
      <c r="O45" s="2"/>
      <c r="P45" s="2"/>
      <c r="Q45" s="33">
        <f>0+Q42</f>
        <v>134605.85000000001</v>
      </c>
      <c r="R45" s="9">
        <f>0+R42</f>
        <v>0</v>
      </c>
      <c r="S45" s="68">
        <f>Q45*(1+J45)+R45</f>
        <v>3805069127.1454978</v>
      </c>
    </row>
    <row r="46" thickTop="1" thickBot="1" ht="25" customHeight="1">
      <c r="A46" s="10"/>
      <c r="B46" s="69"/>
      <c r="C46" s="69"/>
      <c r="D46" s="69"/>
      <c r="E46" s="70"/>
      <c r="F46" s="69"/>
      <c r="G46" s="71" t="s">
        <v>140</v>
      </c>
      <c r="H46" s="72">
        <f>0+J42</f>
        <v>134605.85000000001</v>
      </c>
      <c r="I46" s="71" t="s">
        <v>141</v>
      </c>
      <c r="J46" s="73">
        <f>0+J45</f>
        <v>28267.229999999981</v>
      </c>
      <c r="K46" s="71" t="s">
        <v>142</v>
      </c>
      <c r="L46" s="74">
        <f>0+L45</f>
        <v>162873.07999999999</v>
      </c>
      <c r="M46" s="13"/>
      <c r="N46" s="2"/>
      <c r="O46" s="2"/>
      <c r="P46" s="2"/>
      <c r="Q46" s="2"/>
    </row>
    <row r="47">
      <c r="A47" s="14"/>
      <c r="B47" s="4"/>
      <c r="C47" s="4"/>
      <c r="D47" s="4"/>
      <c r="E47" s="4"/>
      <c r="F47" s="4"/>
      <c r="G47" s="4"/>
      <c r="H47" s="76"/>
      <c r="I47" s="4"/>
      <c r="J47" s="76"/>
      <c r="K47" s="4"/>
      <c r="L47" s="4"/>
      <c r="M47" s="15"/>
      <c r="N47" s="2"/>
      <c r="O47" s="2"/>
      <c r="P47" s="2"/>
      <c r="Q47" s="2"/>
    </row>
    <row r="4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2"/>
      <c r="O48" s="2"/>
      <c r="P48" s="2"/>
      <c r="Q48" s="2"/>
    </row>
  </sheetData>
  <mergeCells count="2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9:D29"/>
    <mergeCell ref="B31:D31"/>
    <mergeCell ref="B32:D32"/>
    <mergeCell ref="B34:D34"/>
    <mergeCell ref="B35:D35"/>
    <mergeCell ref="B37:D37"/>
    <mergeCell ref="B38:D38"/>
    <mergeCell ref="B26:L26"/>
    <mergeCell ref="B20:D20"/>
    <mergeCell ref="B43:D43"/>
    <mergeCell ref="B44:D44"/>
    <mergeCell ref="B41:L41"/>
    <mergeCell ref="B21:D21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0+(H34+H40+H46+H64+H70+H82)</f>
        <v>2178846.2600000002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0+H35+H41+H47+H65+H71+H83</f>
        <v>2178846.2600000002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645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ROUND(0+((H34+H40+H46+H64+H70+H82)*1.21),2)</f>
        <v>2636403.9700000002</v>
      </c>
      <c r="K11" s="1"/>
      <c r="L11" s="1"/>
      <c r="M11" s="13"/>
      <c r="N11" s="2"/>
      <c r="O11" s="2"/>
      <c r="P11" s="2"/>
      <c r="Q11" s="33">
        <f>IF(SUM(K20:K25)&gt;0,ROUND(SUM(S20:S25)/SUM(K20:K25)-1,8),0)</f>
        <v>162767.55263359999</v>
      </c>
      <c r="R11" s="9">
        <f>AVERAGE(J34,J40,J46,J64,J70,J82)</f>
        <v>76259.619999999981</v>
      </c>
      <c r="S11" s="9">
        <f>J10*(1+Q11)</f>
        <v>354647652151.33252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0+J31</f>
        <v>71457.080000000002</v>
      </c>
      <c r="L20" s="38">
        <f>0+L34</f>
        <v>86463.070000000007</v>
      </c>
      <c r="M20" s="13"/>
      <c r="N20" s="2"/>
      <c r="O20" s="2"/>
      <c r="P20" s="2"/>
      <c r="Q20" s="2"/>
      <c r="S20" s="9">
        <f>S34</f>
        <v>1072355684.9892004</v>
      </c>
    </row>
    <row r="21">
      <c r="A21" s="10"/>
      <c r="B21" s="36">
        <v>2</v>
      </c>
      <c r="C21" s="1"/>
      <c r="D21" s="1"/>
      <c r="E21" s="37" t="s">
        <v>192</v>
      </c>
      <c r="F21" s="1"/>
      <c r="G21" s="1"/>
      <c r="H21" s="1"/>
      <c r="I21" s="1"/>
      <c r="J21" s="1"/>
      <c r="K21" s="38">
        <f>0+J37</f>
        <v>273813.5</v>
      </c>
      <c r="L21" s="38">
        <f>0+L40</f>
        <v>331314.34000000003</v>
      </c>
      <c r="M21" s="13"/>
      <c r="N21" s="2"/>
      <c r="O21" s="2"/>
      <c r="P21" s="2"/>
      <c r="Q21" s="2"/>
      <c r="S21" s="9">
        <f>S40</f>
        <v>15744780066.840008</v>
      </c>
    </row>
    <row r="22">
      <c r="A22" s="10"/>
      <c r="B22" s="36">
        <v>3</v>
      </c>
      <c r="C22" s="1"/>
      <c r="D22" s="1"/>
      <c r="E22" s="37" t="s">
        <v>646</v>
      </c>
      <c r="F22" s="1"/>
      <c r="G22" s="1"/>
      <c r="H22" s="1"/>
      <c r="I22" s="1"/>
      <c r="J22" s="1"/>
      <c r="K22" s="38">
        <f>0+J43</f>
        <v>161297.04000000001</v>
      </c>
      <c r="L22" s="38">
        <f>0+L46</f>
        <v>195169.42000000001</v>
      </c>
      <c r="M22" s="13"/>
      <c r="N22" s="2"/>
      <c r="O22" s="2"/>
      <c r="P22" s="2"/>
      <c r="Q22" s="2"/>
      <c r="S22" s="9">
        <f>S46</f>
        <v>5463675928.7952013</v>
      </c>
    </row>
    <row r="23">
      <c r="A23" s="10"/>
      <c r="B23" s="36">
        <v>4</v>
      </c>
      <c r="C23" s="1"/>
      <c r="D23" s="1"/>
      <c r="E23" s="37" t="s">
        <v>193</v>
      </c>
      <c r="F23" s="1"/>
      <c r="G23" s="1"/>
      <c r="H23" s="1"/>
      <c r="I23" s="1"/>
      <c r="J23" s="1"/>
      <c r="K23" s="38">
        <f>0+J49+J52+J55+J58+J61</f>
        <v>494646.97000000003</v>
      </c>
      <c r="L23" s="38">
        <f>0+L64</f>
        <v>598522.82999999996</v>
      </c>
      <c r="M23" s="13"/>
      <c r="N23" s="2"/>
      <c r="O23" s="2"/>
      <c r="P23" s="2"/>
      <c r="Q23" s="2"/>
      <c r="S23" s="9">
        <f>S64</f>
        <v>51382374052.114166</v>
      </c>
    </row>
    <row r="24">
      <c r="A24" s="10"/>
      <c r="B24" s="36">
        <v>5</v>
      </c>
      <c r="C24" s="1"/>
      <c r="D24" s="1"/>
      <c r="E24" s="37" t="s">
        <v>194</v>
      </c>
      <c r="F24" s="1"/>
      <c r="G24" s="1"/>
      <c r="H24" s="1"/>
      <c r="I24" s="1"/>
      <c r="J24" s="1"/>
      <c r="K24" s="38">
        <f>0+J67</f>
        <v>21097.830000000002</v>
      </c>
      <c r="L24" s="38">
        <f>0+L70</f>
        <v>25528.369999999999</v>
      </c>
      <c r="M24" s="13"/>
      <c r="N24" s="2"/>
      <c r="O24" s="2"/>
      <c r="P24" s="2"/>
      <c r="Q24" s="2"/>
      <c r="S24" s="9">
        <f>S70</f>
        <v>93495877.558199942</v>
      </c>
    </row>
    <row r="25">
      <c r="A25" s="10"/>
      <c r="B25" s="36">
        <v>9</v>
      </c>
      <c r="C25" s="1"/>
      <c r="D25" s="1"/>
      <c r="E25" s="37" t="s">
        <v>112</v>
      </c>
      <c r="F25" s="1"/>
      <c r="G25" s="1"/>
      <c r="H25" s="1"/>
      <c r="I25" s="1"/>
      <c r="J25" s="1"/>
      <c r="K25" s="38">
        <f>0+J73+J76+J79</f>
        <v>1156533.8400000001</v>
      </c>
      <c r="L25" s="38">
        <f>0+L82</f>
        <v>1399405.95</v>
      </c>
      <c r="M25" s="41"/>
      <c r="N25" s="2"/>
      <c r="O25" s="2"/>
      <c r="P25" s="2"/>
      <c r="Q25" s="2"/>
      <c r="S25" s="9">
        <f>S82</f>
        <v>280890970541.0423</v>
      </c>
    </row>
    <row r="26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39"/>
      <c r="N26" s="2"/>
      <c r="O26" s="2"/>
      <c r="P26" s="2"/>
      <c r="Q26" s="2"/>
    </row>
    <row r="27" ht="14" customHeight="1">
      <c r="A27" s="4"/>
      <c r="B27" s="28" t="s">
        <v>113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40"/>
      <c r="N28" s="2"/>
      <c r="O28" s="2"/>
      <c r="P28" s="2"/>
      <c r="Q28" s="2"/>
    </row>
    <row r="29" ht="18" customHeight="1">
      <c r="A29" s="10"/>
      <c r="B29" s="34" t="s">
        <v>114</v>
      </c>
      <c r="C29" s="34" t="s">
        <v>106</v>
      </c>
      <c r="D29" s="34" t="s">
        <v>115</v>
      </c>
      <c r="E29" s="34" t="s">
        <v>107</v>
      </c>
      <c r="F29" s="34" t="s">
        <v>116</v>
      </c>
      <c r="G29" s="35" t="s">
        <v>117</v>
      </c>
      <c r="H29" s="23" t="s">
        <v>118</v>
      </c>
      <c r="I29" s="23" t="s">
        <v>119</v>
      </c>
      <c r="J29" s="23" t="s">
        <v>17</v>
      </c>
      <c r="K29" s="35" t="s">
        <v>120</v>
      </c>
      <c r="L29" s="23" t="s">
        <v>18</v>
      </c>
      <c r="M29" s="41"/>
      <c r="N29" s="2"/>
      <c r="O29" s="2"/>
      <c r="P29" s="2"/>
      <c r="Q29" s="2"/>
    </row>
    <row r="30" ht="40" customHeight="1">
      <c r="A30" s="10"/>
      <c r="B30" s="42" t="s">
        <v>143</v>
      </c>
      <c r="C30" s="1"/>
      <c r="D30" s="1"/>
      <c r="E30" s="1"/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>
      <c r="A31" s="10"/>
      <c r="B31" s="44">
        <v>270</v>
      </c>
      <c r="C31" s="45" t="s">
        <v>601</v>
      </c>
      <c r="D31" s="45"/>
      <c r="E31" s="45" t="s">
        <v>602</v>
      </c>
      <c r="F31" s="45" t="s">
        <v>7</v>
      </c>
      <c r="G31" s="46" t="s">
        <v>224</v>
      </c>
      <c r="H31" s="47">
        <v>390.66800000000001</v>
      </c>
      <c r="I31" s="26">
        <v>182.91</v>
      </c>
      <c r="J31" s="48">
        <f>ROUND(H31*I31,2)</f>
        <v>71457.080000000002</v>
      </c>
      <c r="K31" s="49">
        <v>0.20999999999999999</v>
      </c>
      <c r="L31" s="50">
        <f>ROUND(J31*1.21,2)</f>
        <v>86463.070000000007</v>
      </c>
      <c r="M31" s="13"/>
      <c r="N31" s="2"/>
      <c r="O31" s="2"/>
      <c r="P31" s="2"/>
      <c r="Q31" s="33">
        <f>IF(ISNUMBER(K31),IF(H31&gt;0,IF(I31&gt;0,J31,0),0),0)</f>
        <v>71457.080000000002</v>
      </c>
      <c r="R31" s="9">
        <f>IF(ISNUMBER(K31)=FALSE,J31,0)</f>
        <v>0</v>
      </c>
    </row>
    <row r="32">
      <c r="A32" s="10"/>
      <c r="B32" s="51" t="s">
        <v>125</v>
      </c>
      <c r="C32" s="1"/>
      <c r="D32" s="1"/>
      <c r="E32" s="52" t="s">
        <v>7</v>
      </c>
      <c r="F32" s="1"/>
      <c r="G32" s="1"/>
      <c r="H32" s="43"/>
      <c r="I32" s="1"/>
      <c r="J32" s="43"/>
      <c r="K32" s="1"/>
      <c r="L32" s="1"/>
      <c r="M32" s="13"/>
      <c r="N32" s="2"/>
      <c r="O32" s="2"/>
      <c r="P32" s="2"/>
      <c r="Q32" s="2"/>
    </row>
    <row r="33" thickBot="1">
      <c r="A33" s="10"/>
      <c r="B33" s="53" t="s">
        <v>127</v>
      </c>
      <c r="C33" s="54"/>
      <c r="D33" s="54"/>
      <c r="E33" s="55" t="s">
        <v>647</v>
      </c>
      <c r="F33" s="54"/>
      <c r="G33" s="54"/>
      <c r="H33" s="56"/>
      <c r="I33" s="54"/>
      <c r="J33" s="56"/>
      <c r="K33" s="54"/>
      <c r="L33" s="54"/>
      <c r="M33" s="13"/>
      <c r="N33" s="2"/>
      <c r="O33" s="2"/>
      <c r="P33" s="2"/>
      <c r="Q33" s="2"/>
    </row>
    <row r="34" thickTop="1" thickBot="1" ht="25" customHeight="1">
      <c r="A34" s="10"/>
      <c r="B34" s="1"/>
      <c r="C34" s="62">
        <v>1</v>
      </c>
      <c r="D34" s="1"/>
      <c r="E34" s="63" t="s">
        <v>109</v>
      </c>
      <c r="F34" s="1"/>
      <c r="G34" s="64" t="s">
        <v>137</v>
      </c>
      <c r="H34" s="65">
        <f>0+J31</f>
        <v>71457.080000000002</v>
      </c>
      <c r="I34" s="64" t="s">
        <v>138</v>
      </c>
      <c r="J34" s="66">
        <f>(L34-H34)</f>
        <v>15005.990000000005</v>
      </c>
      <c r="K34" s="64" t="s">
        <v>139</v>
      </c>
      <c r="L34" s="67">
        <f>ROUND((0+J31)*1.21,2)</f>
        <v>86463.070000000007</v>
      </c>
      <c r="M34" s="13"/>
      <c r="N34" s="2"/>
      <c r="O34" s="2"/>
      <c r="P34" s="2"/>
      <c r="Q34" s="33">
        <f>0+Q31</f>
        <v>71457.080000000002</v>
      </c>
      <c r="R34" s="9">
        <f>0+R31</f>
        <v>0</v>
      </c>
      <c r="S34" s="68">
        <f>Q34*(1+J34)+R34</f>
        <v>1072355684.9892004</v>
      </c>
    </row>
    <row r="35" thickTop="1" thickBot="1" ht="25" customHeight="1">
      <c r="A35" s="10"/>
      <c r="B35" s="69"/>
      <c r="C35" s="69"/>
      <c r="D35" s="69"/>
      <c r="E35" s="70"/>
      <c r="F35" s="69"/>
      <c r="G35" s="71" t="s">
        <v>140</v>
      </c>
      <c r="H35" s="72">
        <f>0+J31</f>
        <v>71457.080000000002</v>
      </c>
      <c r="I35" s="71" t="s">
        <v>141</v>
      </c>
      <c r="J35" s="73">
        <f>0+J34</f>
        <v>15005.990000000005</v>
      </c>
      <c r="K35" s="71" t="s">
        <v>142</v>
      </c>
      <c r="L35" s="74">
        <f>0+L34</f>
        <v>86463.070000000007</v>
      </c>
      <c r="M35" s="13"/>
      <c r="N35" s="2"/>
      <c r="O35" s="2"/>
      <c r="P35" s="2"/>
      <c r="Q35" s="2"/>
    </row>
    <row r="36" ht="40" customHeight="1">
      <c r="A36" s="10"/>
      <c r="B36" s="75" t="s">
        <v>278</v>
      </c>
      <c r="C36" s="1"/>
      <c r="D36" s="1"/>
      <c r="E36" s="1"/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>
      <c r="A37" s="10"/>
      <c r="B37" s="44">
        <v>271</v>
      </c>
      <c r="C37" s="45" t="s">
        <v>604</v>
      </c>
      <c r="D37" s="45"/>
      <c r="E37" s="45" t="s">
        <v>605</v>
      </c>
      <c r="F37" s="45" t="s">
        <v>7</v>
      </c>
      <c r="G37" s="46" t="s">
        <v>224</v>
      </c>
      <c r="H37" s="47">
        <v>52.475000000000001</v>
      </c>
      <c r="I37" s="26">
        <v>5217.9799999999996</v>
      </c>
      <c r="J37" s="48">
        <f>ROUND(H37*I37,2)</f>
        <v>273813.5</v>
      </c>
      <c r="K37" s="49">
        <v>0.20999999999999999</v>
      </c>
      <c r="L37" s="50">
        <f>ROUND(J37*1.21,2)</f>
        <v>331314.34000000003</v>
      </c>
      <c r="M37" s="13"/>
      <c r="N37" s="2"/>
      <c r="O37" s="2"/>
      <c r="P37" s="2"/>
      <c r="Q37" s="33">
        <f>IF(ISNUMBER(K37),IF(H37&gt;0,IF(I37&gt;0,J37,0),0),0)</f>
        <v>273813.5</v>
      </c>
      <c r="R37" s="9">
        <f>IF(ISNUMBER(K37)=FALSE,J37,0)</f>
        <v>0</v>
      </c>
    </row>
    <row r="38">
      <c r="A38" s="10"/>
      <c r="B38" s="51" t="s">
        <v>125</v>
      </c>
      <c r="C38" s="1"/>
      <c r="D38" s="1"/>
      <c r="E38" s="52" t="s">
        <v>7</v>
      </c>
      <c r="F38" s="1"/>
      <c r="G38" s="1"/>
      <c r="H38" s="43"/>
      <c r="I38" s="1"/>
      <c r="J38" s="43"/>
      <c r="K38" s="1"/>
      <c r="L38" s="1"/>
      <c r="M38" s="13"/>
      <c r="N38" s="2"/>
      <c r="O38" s="2"/>
      <c r="P38" s="2"/>
      <c r="Q38" s="2"/>
    </row>
    <row r="39" thickBot="1">
      <c r="A39" s="10"/>
      <c r="B39" s="53" t="s">
        <v>127</v>
      </c>
      <c r="C39" s="54"/>
      <c r="D39" s="54"/>
      <c r="E39" s="55" t="s">
        <v>648</v>
      </c>
      <c r="F39" s="54"/>
      <c r="G39" s="54"/>
      <c r="H39" s="56"/>
      <c r="I39" s="54"/>
      <c r="J39" s="56"/>
      <c r="K39" s="54"/>
      <c r="L39" s="54"/>
      <c r="M39" s="13"/>
      <c r="N39" s="2"/>
      <c r="O39" s="2"/>
      <c r="P39" s="2"/>
      <c r="Q39" s="2"/>
    </row>
    <row r="40" thickTop="1" thickBot="1" ht="25" customHeight="1">
      <c r="A40" s="10"/>
      <c r="B40" s="1"/>
      <c r="C40" s="62">
        <v>2</v>
      </c>
      <c r="D40" s="1"/>
      <c r="E40" s="63" t="s">
        <v>192</v>
      </c>
      <c r="F40" s="1"/>
      <c r="G40" s="64" t="s">
        <v>137</v>
      </c>
      <c r="H40" s="65">
        <f>0+J37</f>
        <v>273813.5</v>
      </c>
      <c r="I40" s="64" t="s">
        <v>138</v>
      </c>
      <c r="J40" s="66">
        <f>(L40-H40)</f>
        <v>57500.840000000026</v>
      </c>
      <c r="K40" s="64" t="s">
        <v>139</v>
      </c>
      <c r="L40" s="67">
        <f>ROUND((0+J37)*1.21,2)</f>
        <v>331314.34000000003</v>
      </c>
      <c r="M40" s="13"/>
      <c r="N40" s="2"/>
      <c r="O40" s="2"/>
      <c r="P40" s="2"/>
      <c r="Q40" s="33">
        <f>0+Q37</f>
        <v>273813.5</v>
      </c>
      <c r="R40" s="9">
        <f>0+R37</f>
        <v>0</v>
      </c>
      <c r="S40" s="68">
        <f>Q40*(1+J40)+R40</f>
        <v>15744780066.840008</v>
      </c>
    </row>
    <row r="41" thickTop="1" thickBot="1" ht="25" customHeight="1">
      <c r="A41" s="10"/>
      <c r="B41" s="69"/>
      <c r="C41" s="69"/>
      <c r="D41" s="69"/>
      <c r="E41" s="70"/>
      <c r="F41" s="69"/>
      <c r="G41" s="71" t="s">
        <v>140</v>
      </c>
      <c r="H41" s="72">
        <f>0+J37</f>
        <v>273813.5</v>
      </c>
      <c r="I41" s="71" t="s">
        <v>141</v>
      </c>
      <c r="J41" s="73">
        <f>0+J40</f>
        <v>57500.840000000026</v>
      </c>
      <c r="K41" s="71" t="s">
        <v>142</v>
      </c>
      <c r="L41" s="74">
        <f>0+L40</f>
        <v>331314.34000000003</v>
      </c>
      <c r="M41" s="13"/>
      <c r="N41" s="2"/>
      <c r="O41" s="2"/>
      <c r="P41" s="2"/>
      <c r="Q41" s="2"/>
    </row>
    <row r="42" ht="40" customHeight="1">
      <c r="A42" s="10"/>
      <c r="B42" s="75" t="s">
        <v>649</v>
      </c>
      <c r="C42" s="1"/>
      <c r="D42" s="1"/>
      <c r="E42" s="1"/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>
      <c r="A43" s="10"/>
      <c r="B43" s="44">
        <v>272</v>
      </c>
      <c r="C43" s="45" t="s">
        <v>650</v>
      </c>
      <c r="D43" s="45"/>
      <c r="E43" s="45" t="s">
        <v>651</v>
      </c>
      <c r="F43" s="45" t="s">
        <v>7</v>
      </c>
      <c r="G43" s="46" t="s">
        <v>224</v>
      </c>
      <c r="H43" s="47">
        <v>9.5440000000000005</v>
      </c>
      <c r="I43" s="26">
        <v>16900.360000000001</v>
      </c>
      <c r="J43" s="48">
        <f>ROUND(H43*I43,2)</f>
        <v>161297.04000000001</v>
      </c>
      <c r="K43" s="49">
        <v>0.20999999999999999</v>
      </c>
      <c r="L43" s="50">
        <f>ROUND(J43*1.21,2)</f>
        <v>195169.42000000001</v>
      </c>
      <c r="M43" s="13"/>
      <c r="N43" s="2"/>
      <c r="O43" s="2"/>
      <c r="P43" s="2"/>
      <c r="Q43" s="33">
        <f>IF(ISNUMBER(K43),IF(H43&gt;0,IF(I43&gt;0,J43,0),0),0)</f>
        <v>161297.04000000001</v>
      </c>
      <c r="R43" s="9">
        <f>IF(ISNUMBER(K43)=FALSE,J43,0)</f>
        <v>0</v>
      </c>
    </row>
    <row r="44">
      <c r="A44" s="10"/>
      <c r="B44" s="51" t="s">
        <v>125</v>
      </c>
      <c r="C44" s="1"/>
      <c r="D44" s="1"/>
      <c r="E44" s="52" t="s">
        <v>7</v>
      </c>
      <c r="F44" s="1"/>
      <c r="G44" s="1"/>
      <c r="H44" s="43"/>
      <c r="I44" s="1"/>
      <c r="J44" s="43"/>
      <c r="K44" s="1"/>
      <c r="L44" s="1"/>
      <c r="M44" s="13"/>
      <c r="N44" s="2"/>
      <c r="O44" s="2"/>
      <c r="P44" s="2"/>
      <c r="Q44" s="2"/>
    </row>
    <row r="45" thickBot="1">
      <c r="A45" s="10"/>
      <c r="B45" s="53" t="s">
        <v>127</v>
      </c>
      <c r="C45" s="54"/>
      <c r="D45" s="54"/>
      <c r="E45" s="55" t="s">
        <v>652</v>
      </c>
      <c r="F45" s="54"/>
      <c r="G45" s="54"/>
      <c r="H45" s="56"/>
      <c r="I45" s="54"/>
      <c r="J45" s="56"/>
      <c r="K45" s="54"/>
      <c r="L45" s="54"/>
      <c r="M45" s="13"/>
      <c r="N45" s="2"/>
      <c r="O45" s="2"/>
      <c r="P45" s="2"/>
      <c r="Q45" s="2"/>
    </row>
    <row r="46" thickTop="1" thickBot="1" ht="25" customHeight="1">
      <c r="A46" s="10"/>
      <c r="B46" s="1"/>
      <c r="C46" s="62">
        <v>3</v>
      </c>
      <c r="D46" s="1"/>
      <c r="E46" s="63" t="s">
        <v>646</v>
      </c>
      <c r="F46" s="1"/>
      <c r="G46" s="64" t="s">
        <v>137</v>
      </c>
      <c r="H46" s="65">
        <f>0+J43</f>
        <v>161297.04000000001</v>
      </c>
      <c r="I46" s="64" t="s">
        <v>138</v>
      </c>
      <c r="J46" s="66">
        <f>(L46-H46)</f>
        <v>33872.380000000005</v>
      </c>
      <c r="K46" s="64" t="s">
        <v>139</v>
      </c>
      <c r="L46" s="67">
        <f>ROUND((0+J43)*1.21,2)</f>
        <v>195169.42000000001</v>
      </c>
      <c r="M46" s="13"/>
      <c r="N46" s="2"/>
      <c r="O46" s="2"/>
      <c r="P46" s="2"/>
      <c r="Q46" s="33">
        <f>0+Q43</f>
        <v>161297.04000000001</v>
      </c>
      <c r="R46" s="9">
        <f>0+R43</f>
        <v>0</v>
      </c>
      <c r="S46" s="68">
        <f>Q46*(1+J46)+R46</f>
        <v>5463675928.7952013</v>
      </c>
    </row>
    <row r="47" thickTop="1" thickBot="1" ht="25" customHeight="1">
      <c r="A47" s="10"/>
      <c r="B47" s="69"/>
      <c r="C47" s="69"/>
      <c r="D47" s="69"/>
      <c r="E47" s="70"/>
      <c r="F47" s="69"/>
      <c r="G47" s="71" t="s">
        <v>140</v>
      </c>
      <c r="H47" s="72">
        <f>0+J43</f>
        <v>161297.04000000001</v>
      </c>
      <c r="I47" s="71" t="s">
        <v>141</v>
      </c>
      <c r="J47" s="73">
        <f>0+J46</f>
        <v>33872.380000000005</v>
      </c>
      <c r="K47" s="71" t="s">
        <v>142</v>
      </c>
      <c r="L47" s="74">
        <f>0+L46</f>
        <v>195169.42000000001</v>
      </c>
      <c r="M47" s="13"/>
      <c r="N47" s="2"/>
      <c r="O47" s="2"/>
      <c r="P47" s="2"/>
      <c r="Q47" s="2"/>
    </row>
    <row r="48" ht="40" customHeight="1">
      <c r="A48" s="10"/>
      <c r="B48" s="75" t="s">
        <v>298</v>
      </c>
      <c r="C48" s="1"/>
      <c r="D48" s="1"/>
      <c r="E48" s="1"/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>
      <c r="A49" s="10"/>
      <c r="B49" s="44">
        <v>273</v>
      </c>
      <c r="C49" s="45" t="s">
        <v>607</v>
      </c>
      <c r="D49" s="45"/>
      <c r="E49" s="45" t="s">
        <v>608</v>
      </c>
      <c r="F49" s="45" t="s">
        <v>7</v>
      </c>
      <c r="G49" s="46" t="s">
        <v>224</v>
      </c>
      <c r="H49" s="47">
        <v>8.9779999999999998</v>
      </c>
      <c r="I49" s="26">
        <v>4242.3199999999997</v>
      </c>
      <c r="J49" s="48">
        <f>ROUND(H49*I49,2)</f>
        <v>38087.550000000003</v>
      </c>
      <c r="K49" s="49">
        <v>0.20999999999999999</v>
      </c>
      <c r="L49" s="50">
        <f>ROUND(J49*1.21,2)</f>
        <v>46085.940000000002</v>
      </c>
      <c r="M49" s="13"/>
      <c r="N49" s="2"/>
      <c r="O49" s="2"/>
      <c r="P49" s="2"/>
      <c r="Q49" s="33">
        <f>IF(ISNUMBER(K49),IF(H49&gt;0,IF(I49&gt;0,J49,0),0),0)</f>
        <v>38087.550000000003</v>
      </c>
      <c r="R49" s="9">
        <f>IF(ISNUMBER(K49)=FALSE,J49,0)</f>
        <v>0</v>
      </c>
    </row>
    <row r="50">
      <c r="A50" s="10"/>
      <c r="B50" s="51" t="s">
        <v>125</v>
      </c>
      <c r="C50" s="1"/>
      <c r="D50" s="1"/>
      <c r="E50" s="52" t="s">
        <v>7</v>
      </c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 thickBot="1">
      <c r="A51" s="10"/>
      <c r="B51" s="53" t="s">
        <v>127</v>
      </c>
      <c r="C51" s="54"/>
      <c r="D51" s="54"/>
      <c r="E51" s="55" t="s">
        <v>653</v>
      </c>
      <c r="F51" s="54"/>
      <c r="G51" s="54"/>
      <c r="H51" s="56"/>
      <c r="I51" s="54"/>
      <c r="J51" s="56"/>
      <c r="K51" s="54"/>
      <c r="L51" s="54"/>
      <c r="M51" s="13"/>
      <c r="N51" s="2"/>
      <c r="O51" s="2"/>
      <c r="P51" s="2"/>
      <c r="Q51" s="2"/>
    </row>
    <row r="52" thickTop="1">
      <c r="A52" s="10"/>
      <c r="B52" s="44">
        <v>274</v>
      </c>
      <c r="C52" s="45" t="s">
        <v>305</v>
      </c>
      <c r="D52" s="45"/>
      <c r="E52" s="45" t="s">
        <v>306</v>
      </c>
      <c r="F52" s="45" t="s">
        <v>7</v>
      </c>
      <c r="G52" s="46" t="s">
        <v>224</v>
      </c>
      <c r="H52" s="57">
        <v>13.866</v>
      </c>
      <c r="I52" s="58">
        <v>4648.04</v>
      </c>
      <c r="J52" s="59">
        <f>ROUND(H52*I52,2)</f>
        <v>64449.720000000001</v>
      </c>
      <c r="K52" s="60">
        <v>0.20999999999999999</v>
      </c>
      <c r="L52" s="61">
        <f>ROUND(J52*1.21,2)</f>
        <v>77984.160000000003</v>
      </c>
      <c r="M52" s="13"/>
      <c r="N52" s="2"/>
      <c r="O52" s="2"/>
      <c r="P52" s="2"/>
      <c r="Q52" s="33">
        <f>IF(ISNUMBER(K52),IF(H52&gt;0,IF(I52&gt;0,J52,0),0),0)</f>
        <v>64449.720000000001</v>
      </c>
      <c r="R52" s="9">
        <f>IF(ISNUMBER(K52)=FALSE,J52,0)</f>
        <v>0</v>
      </c>
    </row>
    <row r="53">
      <c r="A53" s="10"/>
      <c r="B53" s="51" t="s">
        <v>125</v>
      </c>
      <c r="C53" s="1"/>
      <c r="D53" s="1"/>
      <c r="E53" s="52" t="s">
        <v>7</v>
      </c>
      <c r="F53" s="1"/>
      <c r="G53" s="1"/>
      <c r="H53" s="43"/>
      <c r="I53" s="1"/>
      <c r="J53" s="43"/>
      <c r="K53" s="1"/>
      <c r="L53" s="1"/>
      <c r="M53" s="13"/>
      <c r="N53" s="2"/>
      <c r="O53" s="2"/>
      <c r="P53" s="2"/>
      <c r="Q53" s="2"/>
    </row>
    <row r="54" thickBot="1">
      <c r="A54" s="10"/>
      <c r="B54" s="53" t="s">
        <v>127</v>
      </c>
      <c r="C54" s="54"/>
      <c r="D54" s="54"/>
      <c r="E54" s="55" t="s">
        <v>654</v>
      </c>
      <c r="F54" s="54"/>
      <c r="G54" s="54"/>
      <c r="H54" s="56"/>
      <c r="I54" s="54"/>
      <c r="J54" s="56"/>
      <c r="K54" s="54"/>
      <c r="L54" s="54"/>
      <c r="M54" s="13"/>
      <c r="N54" s="2"/>
      <c r="O54" s="2"/>
      <c r="P54" s="2"/>
      <c r="Q54" s="2"/>
    </row>
    <row r="55" thickTop="1">
      <c r="A55" s="10"/>
      <c r="B55" s="44">
        <v>275</v>
      </c>
      <c r="C55" s="45" t="s">
        <v>311</v>
      </c>
      <c r="D55" s="45"/>
      <c r="E55" s="45" t="s">
        <v>312</v>
      </c>
      <c r="F55" s="45" t="s">
        <v>7</v>
      </c>
      <c r="G55" s="46" t="s">
        <v>224</v>
      </c>
      <c r="H55" s="57">
        <v>130.94499999999999</v>
      </c>
      <c r="I55" s="58">
        <v>1083.8399999999999</v>
      </c>
      <c r="J55" s="59">
        <f>ROUND(H55*I55,2)</f>
        <v>141923.42999999999</v>
      </c>
      <c r="K55" s="60">
        <v>0.20999999999999999</v>
      </c>
      <c r="L55" s="61">
        <f>ROUND(J55*1.21,2)</f>
        <v>171727.35000000001</v>
      </c>
      <c r="M55" s="13"/>
      <c r="N55" s="2"/>
      <c r="O55" s="2"/>
      <c r="P55" s="2"/>
      <c r="Q55" s="33">
        <f>IF(ISNUMBER(K55),IF(H55&gt;0,IF(I55&gt;0,J55,0),0),0)</f>
        <v>141923.42999999999</v>
      </c>
      <c r="R55" s="9">
        <f>IF(ISNUMBER(K55)=FALSE,J55,0)</f>
        <v>0</v>
      </c>
    </row>
    <row r="56">
      <c r="A56" s="10"/>
      <c r="B56" s="51" t="s">
        <v>125</v>
      </c>
      <c r="C56" s="1"/>
      <c r="D56" s="1"/>
      <c r="E56" s="52" t="s">
        <v>7</v>
      </c>
      <c r="F56" s="1"/>
      <c r="G56" s="1"/>
      <c r="H56" s="43"/>
      <c r="I56" s="1"/>
      <c r="J56" s="43"/>
      <c r="K56" s="1"/>
      <c r="L56" s="1"/>
      <c r="M56" s="13"/>
      <c r="N56" s="2"/>
      <c r="O56" s="2"/>
      <c r="P56" s="2"/>
      <c r="Q56" s="2"/>
    </row>
    <row r="57" thickBot="1">
      <c r="A57" s="10"/>
      <c r="B57" s="53" t="s">
        <v>127</v>
      </c>
      <c r="C57" s="54"/>
      <c r="D57" s="54"/>
      <c r="E57" s="55" t="s">
        <v>655</v>
      </c>
      <c r="F57" s="54"/>
      <c r="G57" s="54"/>
      <c r="H57" s="56"/>
      <c r="I57" s="54"/>
      <c r="J57" s="56"/>
      <c r="K57" s="54"/>
      <c r="L57" s="54"/>
      <c r="M57" s="13"/>
      <c r="N57" s="2"/>
      <c r="O57" s="2"/>
      <c r="P57" s="2"/>
      <c r="Q57" s="2"/>
    </row>
    <row r="58" thickTop="1">
      <c r="A58" s="10"/>
      <c r="B58" s="44">
        <v>276</v>
      </c>
      <c r="C58" s="45" t="s">
        <v>314</v>
      </c>
      <c r="D58" s="45"/>
      <c r="E58" s="45" t="s">
        <v>315</v>
      </c>
      <c r="F58" s="45" t="s">
        <v>7</v>
      </c>
      <c r="G58" s="46" t="s">
        <v>224</v>
      </c>
      <c r="H58" s="57">
        <v>32.529000000000003</v>
      </c>
      <c r="I58" s="58">
        <v>7252.5</v>
      </c>
      <c r="J58" s="59">
        <f>ROUND(H58*I58,2)</f>
        <v>235916.57000000001</v>
      </c>
      <c r="K58" s="60">
        <v>0.20999999999999999</v>
      </c>
      <c r="L58" s="61">
        <f>ROUND(J58*1.21,2)</f>
        <v>285459.04999999999</v>
      </c>
      <c r="M58" s="13"/>
      <c r="N58" s="2"/>
      <c r="O58" s="2"/>
      <c r="P58" s="2"/>
      <c r="Q58" s="33">
        <f>IF(ISNUMBER(K58),IF(H58&gt;0,IF(I58&gt;0,J58,0),0),0)</f>
        <v>235916.57000000001</v>
      </c>
      <c r="R58" s="9">
        <f>IF(ISNUMBER(K58)=FALSE,J58,0)</f>
        <v>0</v>
      </c>
    </row>
    <row r="59">
      <c r="A59" s="10"/>
      <c r="B59" s="51" t="s">
        <v>125</v>
      </c>
      <c r="C59" s="1"/>
      <c r="D59" s="1"/>
      <c r="E59" s="52" t="s">
        <v>7</v>
      </c>
      <c r="F59" s="1"/>
      <c r="G59" s="1"/>
      <c r="H59" s="43"/>
      <c r="I59" s="1"/>
      <c r="J59" s="43"/>
      <c r="K59" s="1"/>
      <c r="L59" s="1"/>
      <c r="M59" s="13"/>
      <c r="N59" s="2"/>
      <c r="O59" s="2"/>
      <c r="P59" s="2"/>
      <c r="Q59" s="2"/>
    </row>
    <row r="60" thickBot="1">
      <c r="A60" s="10"/>
      <c r="B60" s="53" t="s">
        <v>127</v>
      </c>
      <c r="C60" s="54"/>
      <c r="D60" s="54"/>
      <c r="E60" s="55" t="s">
        <v>656</v>
      </c>
      <c r="F60" s="54"/>
      <c r="G60" s="54"/>
      <c r="H60" s="56"/>
      <c r="I60" s="54"/>
      <c r="J60" s="56"/>
      <c r="K60" s="54"/>
      <c r="L60" s="54"/>
      <c r="M60" s="13"/>
      <c r="N60" s="2"/>
      <c r="O60" s="2"/>
      <c r="P60" s="2"/>
      <c r="Q60" s="2"/>
    </row>
    <row r="61" thickTop="1">
      <c r="A61" s="10"/>
      <c r="B61" s="44">
        <v>277</v>
      </c>
      <c r="C61" s="45" t="s">
        <v>613</v>
      </c>
      <c r="D61" s="45"/>
      <c r="E61" s="45" t="s">
        <v>614</v>
      </c>
      <c r="F61" s="45" t="s">
        <v>7</v>
      </c>
      <c r="G61" s="46" t="s">
        <v>224</v>
      </c>
      <c r="H61" s="57">
        <v>1.6819999999999999</v>
      </c>
      <c r="I61" s="58">
        <v>8483.7700000000004</v>
      </c>
      <c r="J61" s="59">
        <f>ROUND(H61*I61,2)</f>
        <v>14269.700000000001</v>
      </c>
      <c r="K61" s="60">
        <v>0.20999999999999999</v>
      </c>
      <c r="L61" s="61">
        <f>ROUND(J61*1.21,2)</f>
        <v>17266.34</v>
      </c>
      <c r="M61" s="13"/>
      <c r="N61" s="2"/>
      <c r="O61" s="2"/>
      <c r="P61" s="2"/>
      <c r="Q61" s="33">
        <f>IF(ISNUMBER(K61),IF(H61&gt;0,IF(I61&gt;0,J61,0),0),0)</f>
        <v>14269.700000000001</v>
      </c>
      <c r="R61" s="9">
        <f>IF(ISNUMBER(K61)=FALSE,J61,0)</f>
        <v>0</v>
      </c>
    </row>
    <row r="62">
      <c r="A62" s="10"/>
      <c r="B62" s="51" t="s">
        <v>125</v>
      </c>
      <c r="C62" s="1"/>
      <c r="D62" s="1"/>
      <c r="E62" s="52" t="s">
        <v>7</v>
      </c>
      <c r="F62" s="1"/>
      <c r="G62" s="1"/>
      <c r="H62" s="43"/>
      <c r="I62" s="1"/>
      <c r="J62" s="43"/>
      <c r="K62" s="1"/>
      <c r="L62" s="1"/>
      <c r="M62" s="13"/>
      <c r="N62" s="2"/>
      <c r="O62" s="2"/>
      <c r="P62" s="2"/>
      <c r="Q62" s="2"/>
    </row>
    <row r="63" thickBot="1">
      <c r="A63" s="10"/>
      <c r="B63" s="53" t="s">
        <v>127</v>
      </c>
      <c r="C63" s="54"/>
      <c r="D63" s="54"/>
      <c r="E63" s="55" t="s">
        <v>657</v>
      </c>
      <c r="F63" s="54"/>
      <c r="G63" s="54"/>
      <c r="H63" s="56"/>
      <c r="I63" s="54"/>
      <c r="J63" s="56"/>
      <c r="K63" s="54"/>
      <c r="L63" s="54"/>
      <c r="M63" s="13"/>
      <c r="N63" s="2"/>
      <c r="O63" s="2"/>
      <c r="P63" s="2"/>
      <c r="Q63" s="2"/>
    </row>
    <row r="64" thickTop="1" thickBot="1" ht="25" customHeight="1">
      <c r="A64" s="10"/>
      <c r="B64" s="1"/>
      <c r="C64" s="62">
        <v>4</v>
      </c>
      <c r="D64" s="1"/>
      <c r="E64" s="63" t="s">
        <v>193</v>
      </c>
      <c r="F64" s="1"/>
      <c r="G64" s="64" t="s">
        <v>137</v>
      </c>
      <c r="H64" s="65">
        <f>J49+J52+J55+J58+J61</f>
        <v>494646.97000000003</v>
      </c>
      <c r="I64" s="64" t="s">
        <v>138</v>
      </c>
      <c r="J64" s="66">
        <f>(L64-H64)</f>
        <v>103875.85999999993</v>
      </c>
      <c r="K64" s="64" t="s">
        <v>139</v>
      </c>
      <c r="L64" s="67">
        <f>ROUND((J49+J52+J55+J58+J61)*1.21,2)</f>
        <v>598522.82999999996</v>
      </c>
      <c r="M64" s="13"/>
      <c r="N64" s="2"/>
      <c r="O64" s="2"/>
      <c r="P64" s="2"/>
      <c r="Q64" s="33">
        <f>0+Q49+Q52+Q55+Q58+Q61</f>
        <v>494646.97000000003</v>
      </c>
      <c r="R64" s="9">
        <f>0+R49+R52+R55+R58+R61</f>
        <v>0</v>
      </c>
      <c r="S64" s="68">
        <f>Q64*(1+J64)+R64</f>
        <v>51382374052.114166</v>
      </c>
    </row>
    <row r="65" thickTop="1" thickBot="1" ht="25" customHeight="1">
      <c r="A65" s="10"/>
      <c r="B65" s="69"/>
      <c r="C65" s="69"/>
      <c r="D65" s="69"/>
      <c r="E65" s="70"/>
      <c r="F65" s="69"/>
      <c r="G65" s="71" t="s">
        <v>140</v>
      </c>
      <c r="H65" s="72">
        <f>0+J49+J52+J55+J58+J61</f>
        <v>494646.97000000003</v>
      </c>
      <c r="I65" s="71" t="s">
        <v>141</v>
      </c>
      <c r="J65" s="73">
        <f>0+J64</f>
        <v>103875.85999999993</v>
      </c>
      <c r="K65" s="71" t="s">
        <v>142</v>
      </c>
      <c r="L65" s="74">
        <f>0+L64</f>
        <v>598522.82999999996</v>
      </c>
      <c r="M65" s="13"/>
      <c r="N65" s="2"/>
      <c r="O65" s="2"/>
      <c r="P65" s="2"/>
      <c r="Q65" s="2"/>
    </row>
    <row r="66" ht="40" customHeight="1">
      <c r="A66" s="10"/>
      <c r="B66" s="75" t="s">
        <v>318</v>
      </c>
      <c r="C66" s="1"/>
      <c r="D66" s="1"/>
      <c r="E66" s="1"/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>
      <c r="A67" s="10"/>
      <c r="B67" s="44">
        <v>278</v>
      </c>
      <c r="C67" s="45" t="s">
        <v>328</v>
      </c>
      <c r="D67" s="45"/>
      <c r="E67" s="45" t="s">
        <v>329</v>
      </c>
      <c r="F67" s="45" t="s">
        <v>7</v>
      </c>
      <c r="G67" s="46" t="s">
        <v>224</v>
      </c>
      <c r="H67" s="47">
        <v>19.5</v>
      </c>
      <c r="I67" s="26">
        <v>1081.9400000000001</v>
      </c>
      <c r="J67" s="48">
        <f>ROUND(H67*I67,2)</f>
        <v>21097.830000000002</v>
      </c>
      <c r="K67" s="49">
        <v>0.20999999999999999</v>
      </c>
      <c r="L67" s="50">
        <f>ROUND(J67*1.21,2)</f>
        <v>25528.369999999999</v>
      </c>
      <c r="M67" s="13"/>
      <c r="N67" s="2"/>
      <c r="O67" s="2"/>
      <c r="P67" s="2"/>
      <c r="Q67" s="33">
        <f>IF(ISNUMBER(K67),IF(H67&gt;0,IF(I67&gt;0,J67,0),0),0)</f>
        <v>21097.830000000002</v>
      </c>
      <c r="R67" s="9">
        <f>IF(ISNUMBER(K67)=FALSE,J67,0)</f>
        <v>0</v>
      </c>
    </row>
    <row r="68">
      <c r="A68" s="10"/>
      <c r="B68" s="51" t="s">
        <v>125</v>
      </c>
      <c r="C68" s="1"/>
      <c r="D68" s="1"/>
      <c r="E68" s="52" t="s">
        <v>7</v>
      </c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 thickBot="1">
      <c r="A69" s="10"/>
      <c r="B69" s="53" t="s">
        <v>127</v>
      </c>
      <c r="C69" s="54"/>
      <c r="D69" s="54"/>
      <c r="E69" s="55" t="s">
        <v>658</v>
      </c>
      <c r="F69" s="54"/>
      <c r="G69" s="54"/>
      <c r="H69" s="56"/>
      <c r="I69" s="54"/>
      <c r="J69" s="56"/>
      <c r="K69" s="54"/>
      <c r="L69" s="54"/>
      <c r="M69" s="13"/>
      <c r="N69" s="2"/>
      <c r="O69" s="2"/>
      <c r="P69" s="2"/>
      <c r="Q69" s="2"/>
    </row>
    <row r="70" thickTop="1" thickBot="1" ht="25" customHeight="1">
      <c r="A70" s="10"/>
      <c r="B70" s="1"/>
      <c r="C70" s="62">
        <v>5</v>
      </c>
      <c r="D70" s="1"/>
      <c r="E70" s="63" t="s">
        <v>194</v>
      </c>
      <c r="F70" s="1"/>
      <c r="G70" s="64" t="s">
        <v>137</v>
      </c>
      <c r="H70" s="65">
        <f>0+J67</f>
        <v>21097.830000000002</v>
      </c>
      <c r="I70" s="64" t="s">
        <v>138</v>
      </c>
      <c r="J70" s="66">
        <f>(L70-H70)</f>
        <v>4430.5399999999972</v>
      </c>
      <c r="K70" s="64" t="s">
        <v>139</v>
      </c>
      <c r="L70" s="67">
        <f>ROUND((0+J67)*1.21,2)</f>
        <v>25528.369999999999</v>
      </c>
      <c r="M70" s="13"/>
      <c r="N70" s="2"/>
      <c r="O70" s="2"/>
      <c r="P70" s="2"/>
      <c r="Q70" s="33">
        <f>0+Q67</f>
        <v>21097.830000000002</v>
      </c>
      <c r="R70" s="9">
        <f>0+R67</f>
        <v>0</v>
      </c>
      <c r="S70" s="68">
        <f>Q70*(1+J70)+R70</f>
        <v>93495877.558199942</v>
      </c>
    </row>
    <row r="71" thickTop="1" thickBot="1" ht="25" customHeight="1">
      <c r="A71" s="10"/>
      <c r="B71" s="69"/>
      <c r="C71" s="69"/>
      <c r="D71" s="69"/>
      <c r="E71" s="70"/>
      <c r="F71" s="69"/>
      <c r="G71" s="71" t="s">
        <v>140</v>
      </c>
      <c r="H71" s="72">
        <f>0+J67</f>
        <v>21097.830000000002</v>
      </c>
      <c r="I71" s="71" t="s">
        <v>141</v>
      </c>
      <c r="J71" s="73">
        <f>0+J70</f>
        <v>4430.5399999999972</v>
      </c>
      <c r="K71" s="71" t="s">
        <v>142</v>
      </c>
      <c r="L71" s="74">
        <f>0+L70</f>
        <v>25528.369999999999</v>
      </c>
      <c r="M71" s="13"/>
      <c r="N71" s="2"/>
      <c r="O71" s="2"/>
      <c r="P71" s="2"/>
      <c r="Q71" s="2"/>
    </row>
    <row r="72" ht="40" customHeight="1">
      <c r="A72" s="10"/>
      <c r="B72" s="75" t="s">
        <v>184</v>
      </c>
      <c r="C72" s="1"/>
      <c r="D72" s="1"/>
      <c r="E72" s="1"/>
      <c r="F72" s="1"/>
      <c r="G72" s="1"/>
      <c r="H72" s="43"/>
      <c r="I72" s="1"/>
      <c r="J72" s="43"/>
      <c r="K72" s="1"/>
      <c r="L72" s="1"/>
      <c r="M72" s="13"/>
      <c r="N72" s="2"/>
      <c r="O72" s="2"/>
      <c r="P72" s="2"/>
      <c r="Q72" s="2"/>
    </row>
    <row r="73">
      <c r="A73" s="10"/>
      <c r="B73" s="44">
        <v>279</v>
      </c>
      <c r="C73" s="45" t="s">
        <v>659</v>
      </c>
      <c r="D73" s="45"/>
      <c r="E73" s="45" t="s">
        <v>660</v>
      </c>
      <c r="F73" s="45" t="s">
        <v>7</v>
      </c>
      <c r="G73" s="46" t="s">
        <v>181</v>
      </c>
      <c r="H73" s="47">
        <v>22</v>
      </c>
      <c r="I73" s="26">
        <v>3515.3400000000001</v>
      </c>
      <c r="J73" s="48">
        <f>ROUND(H73*I73,2)</f>
        <v>77337.479999999996</v>
      </c>
      <c r="K73" s="49">
        <v>0.20999999999999999</v>
      </c>
      <c r="L73" s="50">
        <f>ROUND(J73*1.21,2)</f>
        <v>93578.350000000006</v>
      </c>
      <c r="M73" s="13"/>
      <c r="N73" s="2"/>
      <c r="O73" s="2"/>
      <c r="P73" s="2"/>
      <c r="Q73" s="33">
        <f>IF(ISNUMBER(K73),IF(H73&gt;0,IF(I73&gt;0,J73,0),0),0)</f>
        <v>77337.479999999996</v>
      </c>
      <c r="R73" s="9">
        <f>IF(ISNUMBER(K73)=FALSE,J73,0)</f>
        <v>0</v>
      </c>
    </row>
    <row r="74">
      <c r="A74" s="10"/>
      <c r="B74" s="51" t="s">
        <v>125</v>
      </c>
      <c r="C74" s="1"/>
      <c r="D74" s="1"/>
      <c r="E74" s="52" t="s">
        <v>7</v>
      </c>
      <c r="F74" s="1"/>
      <c r="G74" s="1"/>
      <c r="H74" s="43"/>
      <c r="I74" s="1"/>
      <c r="J74" s="43"/>
      <c r="K74" s="1"/>
      <c r="L74" s="1"/>
      <c r="M74" s="13"/>
      <c r="N74" s="2"/>
      <c r="O74" s="2"/>
      <c r="P74" s="2"/>
      <c r="Q74" s="2"/>
    </row>
    <row r="75" thickBot="1">
      <c r="A75" s="10"/>
      <c r="B75" s="53" t="s">
        <v>127</v>
      </c>
      <c r="C75" s="54"/>
      <c r="D75" s="54"/>
      <c r="E75" s="55" t="s">
        <v>661</v>
      </c>
      <c r="F75" s="54"/>
      <c r="G75" s="54"/>
      <c r="H75" s="56"/>
      <c r="I75" s="54"/>
      <c r="J75" s="56"/>
      <c r="K75" s="54"/>
      <c r="L75" s="54"/>
      <c r="M75" s="13"/>
      <c r="N75" s="2"/>
      <c r="O75" s="2"/>
      <c r="P75" s="2"/>
      <c r="Q75" s="2"/>
    </row>
    <row r="76" thickTop="1">
      <c r="A76" s="10"/>
      <c r="B76" s="44">
        <v>280</v>
      </c>
      <c r="C76" s="45" t="s">
        <v>616</v>
      </c>
      <c r="D76" s="45"/>
      <c r="E76" s="45" t="s">
        <v>617</v>
      </c>
      <c r="F76" s="45" t="s">
        <v>7</v>
      </c>
      <c r="G76" s="46" t="s">
        <v>224</v>
      </c>
      <c r="H76" s="57">
        <v>80.415999999999997</v>
      </c>
      <c r="I76" s="58">
        <v>8928.1399999999994</v>
      </c>
      <c r="J76" s="59">
        <f>ROUND(H76*I76,2)</f>
        <v>717965.31000000006</v>
      </c>
      <c r="K76" s="60">
        <v>0.20999999999999999</v>
      </c>
      <c r="L76" s="61">
        <f>ROUND(J76*1.21,2)</f>
        <v>868738.03000000003</v>
      </c>
      <c r="M76" s="13"/>
      <c r="N76" s="2"/>
      <c r="O76" s="2"/>
      <c r="P76" s="2"/>
      <c r="Q76" s="33">
        <f>IF(ISNUMBER(K76),IF(H76&gt;0,IF(I76&gt;0,J76,0),0),0)</f>
        <v>717965.31000000006</v>
      </c>
      <c r="R76" s="9">
        <f>IF(ISNUMBER(K76)=FALSE,J76,0)</f>
        <v>0</v>
      </c>
    </row>
    <row r="77">
      <c r="A77" s="10"/>
      <c r="B77" s="51" t="s">
        <v>125</v>
      </c>
      <c r="C77" s="1"/>
      <c r="D77" s="1"/>
      <c r="E77" s="52" t="s">
        <v>7</v>
      </c>
      <c r="F77" s="1"/>
      <c r="G77" s="1"/>
      <c r="H77" s="43"/>
      <c r="I77" s="1"/>
      <c r="J77" s="43"/>
      <c r="K77" s="1"/>
      <c r="L77" s="1"/>
      <c r="M77" s="13"/>
      <c r="N77" s="2"/>
      <c r="O77" s="2"/>
      <c r="P77" s="2"/>
      <c r="Q77" s="2"/>
    </row>
    <row r="78" thickBot="1">
      <c r="A78" s="10"/>
      <c r="B78" s="53" t="s">
        <v>127</v>
      </c>
      <c r="C78" s="54"/>
      <c r="D78" s="54"/>
      <c r="E78" s="55" t="s">
        <v>662</v>
      </c>
      <c r="F78" s="54"/>
      <c r="G78" s="54"/>
      <c r="H78" s="56"/>
      <c r="I78" s="54"/>
      <c r="J78" s="56"/>
      <c r="K78" s="54"/>
      <c r="L78" s="54"/>
      <c r="M78" s="13"/>
      <c r="N78" s="2"/>
      <c r="O78" s="2"/>
      <c r="P78" s="2"/>
      <c r="Q78" s="2"/>
    </row>
    <row r="79" thickTop="1">
      <c r="A79" s="10"/>
      <c r="B79" s="44">
        <v>281</v>
      </c>
      <c r="C79" s="45" t="s">
        <v>663</v>
      </c>
      <c r="D79" s="45"/>
      <c r="E79" s="45" t="s">
        <v>664</v>
      </c>
      <c r="F79" s="45" t="s">
        <v>7</v>
      </c>
      <c r="G79" s="46" t="s">
        <v>181</v>
      </c>
      <c r="H79" s="57">
        <v>42.100000000000001</v>
      </c>
      <c r="I79" s="58">
        <v>8580.3099999999995</v>
      </c>
      <c r="J79" s="59">
        <f>ROUND(H79*I79,2)</f>
        <v>361231.04999999999</v>
      </c>
      <c r="K79" s="60">
        <v>0.20999999999999999</v>
      </c>
      <c r="L79" s="61">
        <f>ROUND(J79*1.21,2)</f>
        <v>437089.57000000001</v>
      </c>
      <c r="M79" s="13"/>
      <c r="N79" s="2"/>
      <c r="O79" s="2"/>
      <c r="P79" s="2"/>
      <c r="Q79" s="33">
        <f>IF(ISNUMBER(K79),IF(H79&gt;0,IF(I79&gt;0,J79,0),0),0)</f>
        <v>361231.04999999999</v>
      </c>
      <c r="R79" s="9">
        <f>IF(ISNUMBER(K79)=FALSE,J79,0)</f>
        <v>0</v>
      </c>
    </row>
    <row r="80">
      <c r="A80" s="10"/>
      <c r="B80" s="51" t="s">
        <v>125</v>
      </c>
      <c r="C80" s="1"/>
      <c r="D80" s="1"/>
      <c r="E80" s="52" t="s">
        <v>7</v>
      </c>
      <c r="F80" s="1"/>
      <c r="G80" s="1"/>
      <c r="H80" s="43"/>
      <c r="I80" s="1"/>
      <c r="J80" s="43"/>
      <c r="K80" s="1"/>
      <c r="L80" s="1"/>
      <c r="M80" s="13"/>
      <c r="N80" s="2"/>
      <c r="O80" s="2"/>
      <c r="P80" s="2"/>
      <c r="Q80" s="2"/>
    </row>
    <row r="81" thickBot="1">
      <c r="A81" s="10"/>
      <c r="B81" s="53" t="s">
        <v>127</v>
      </c>
      <c r="C81" s="54"/>
      <c r="D81" s="54"/>
      <c r="E81" s="55" t="s">
        <v>665</v>
      </c>
      <c r="F81" s="54"/>
      <c r="G81" s="54"/>
      <c r="H81" s="56"/>
      <c r="I81" s="54"/>
      <c r="J81" s="56"/>
      <c r="K81" s="54"/>
      <c r="L81" s="54"/>
      <c r="M81" s="13"/>
      <c r="N81" s="2"/>
      <c r="O81" s="2"/>
      <c r="P81" s="2"/>
      <c r="Q81" s="2"/>
    </row>
    <row r="82" thickTop="1" thickBot="1" ht="25" customHeight="1">
      <c r="A82" s="10"/>
      <c r="B82" s="1"/>
      <c r="C82" s="62">
        <v>9</v>
      </c>
      <c r="D82" s="1"/>
      <c r="E82" s="63" t="s">
        <v>112</v>
      </c>
      <c r="F82" s="1"/>
      <c r="G82" s="64" t="s">
        <v>137</v>
      </c>
      <c r="H82" s="65">
        <f>J73+J76+J79</f>
        <v>1156533.8400000001</v>
      </c>
      <c r="I82" s="64" t="s">
        <v>138</v>
      </c>
      <c r="J82" s="66">
        <f>(L82-H82)</f>
        <v>242872.10999999987</v>
      </c>
      <c r="K82" s="64" t="s">
        <v>139</v>
      </c>
      <c r="L82" s="67">
        <f>ROUND((J73+J76+J79)*1.21,2)</f>
        <v>1399405.95</v>
      </c>
      <c r="M82" s="13"/>
      <c r="N82" s="2"/>
      <c r="O82" s="2"/>
      <c r="P82" s="2"/>
      <c r="Q82" s="33">
        <f>0+Q73+Q76+Q79</f>
        <v>1156533.8400000001</v>
      </c>
      <c r="R82" s="9">
        <f>0+R73+R76+R79</f>
        <v>0</v>
      </c>
      <c r="S82" s="68">
        <f>Q82*(1+J82)+R82</f>
        <v>280890970541.0423</v>
      </c>
    </row>
    <row r="83" thickTop="1" thickBot="1" ht="25" customHeight="1">
      <c r="A83" s="10"/>
      <c r="B83" s="69"/>
      <c r="C83" s="69"/>
      <c r="D83" s="69"/>
      <c r="E83" s="70"/>
      <c r="F83" s="69"/>
      <c r="G83" s="71" t="s">
        <v>140</v>
      </c>
      <c r="H83" s="72">
        <f>0+J73+J76+J79</f>
        <v>1156533.8400000001</v>
      </c>
      <c r="I83" s="71" t="s">
        <v>141</v>
      </c>
      <c r="J83" s="73">
        <f>0+J82</f>
        <v>242872.10999999987</v>
      </c>
      <c r="K83" s="71" t="s">
        <v>142</v>
      </c>
      <c r="L83" s="74">
        <f>0+L82</f>
        <v>1399405.95</v>
      </c>
      <c r="M83" s="13"/>
      <c r="N83" s="2"/>
      <c r="O83" s="2"/>
      <c r="P83" s="2"/>
      <c r="Q83" s="2"/>
    </row>
    <row r="84">
      <c r="A84" s="14"/>
      <c r="B84" s="4"/>
      <c r="C84" s="4"/>
      <c r="D84" s="4"/>
      <c r="E84" s="4"/>
      <c r="F84" s="4"/>
      <c r="G84" s="4"/>
      <c r="H84" s="76"/>
      <c r="I84" s="4"/>
      <c r="J84" s="76"/>
      <c r="K84" s="4"/>
      <c r="L84" s="4"/>
      <c r="M84" s="15"/>
      <c r="N84" s="2"/>
      <c r="O84" s="2"/>
      <c r="P84" s="2"/>
      <c r="Q84" s="2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2"/>
      <c r="O85" s="2"/>
      <c r="P85" s="2"/>
      <c r="Q85" s="2"/>
    </row>
  </sheetData>
  <mergeCells count="4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7:C28"/>
    <mergeCell ref="B32:D32"/>
    <mergeCell ref="B33:D33"/>
    <mergeCell ref="B30:L30"/>
    <mergeCell ref="B20:D20"/>
    <mergeCell ref="B38:D38"/>
    <mergeCell ref="B39:D39"/>
    <mergeCell ref="B36:L36"/>
    <mergeCell ref="B21:D21"/>
    <mergeCell ref="B44:D44"/>
    <mergeCell ref="B45:D45"/>
    <mergeCell ref="B42:L42"/>
    <mergeCell ref="B22:D22"/>
    <mergeCell ref="B50:D50"/>
    <mergeCell ref="B51:D51"/>
    <mergeCell ref="B53:D53"/>
    <mergeCell ref="B54:D54"/>
    <mergeCell ref="B56:D56"/>
    <mergeCell ref="B57:D57"/>
    <mergeCell ref="B59:D59"/>
    <mergeCell ref="B60:D60"/>
    <mergeCell ref="B62:D62"/>
    <mergeCell ref="B63:D63"/>
    <mergeCell ref="B48:L48"/>
    <mergeCell ref="B23:D23"/>
    <mergeCell ref="B68:D68"/>
    <mergeCell ref="B69:D69"/>
    <mergeCell ref="B66:L66"/>
    <mergeCell ref="B24:D24"/>
    <mergeCell ref="B74:D74"/>
    <mergeCell ref="B75:D75"/>
    <mergeCell ref="B77:D77"/>
    <mergeCell ref="B78:D78"/>
    <mergeCell ref="B80:D80"/>
    <mergeCell ref="B81:D81"/>
    <mergeCell ref="B72:L72"/>
    <mergeCell ref="B25:D25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0+(H34+H46+H52+H76+H82+H94)</f>
        <v>2275923.1899999999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0+H35+H47+H53+H77+H83+H95</f>
        <v>2275923.1899999999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666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ROUND(0+((H34+H46+H52+H76+H82+H94)*1.21),2)</f>
        <v>2753867.0600000001</v>
      </c>
      <c r="K11" s="1"/>
      <c r="L11" s="1"/>
      <c r="M11" s="13"/>
      <c r="N11" s="2"/>
      <c r="O11" s="2"/>
      <c r="P11" s="2"/>
      <c r="Q11" s="33">
        <f>IF(SUM(K20:K25)&gt;0,ROUND(SUM(S20:S25)/SUM(K20:K25)-1,8),0)</f>
        <v>229314.35840289001</v>
      </c>
      <c r="R11" s="9">
        <f>AVERAGE(J34,J46,J52,J76,J82,J94)</f>
        <v>79657.310000000012</v>
      </c>
      <c r="S11" s="9">
        <f>J10*(1+Q11)</f>
        <v>521904142012.29871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0+J31</f>
        <v>35171.949999999997</v>
      </c>
      <c r="L20" s="38">
        <f>0+L34</f>
        <v>42558.059999999998</v>
      </c>
      <c r="M20" s="13"/>
      <c r="N20" s="2"/>
      <c r="O20" s="2"/>
      <c r="P20" s="2"/>
      <c r="Q20" s="2"/>
      <c r="S20" s="9">
        <f>S34</f>
        <v>259819063.5645</v>
      </c>
    </row>
    <row r="21">
      <c r="A21" s="10"/>
      <c r="B21" s="36">
        <v>2</v>
      </c>
      <c r="C21" s="1"/>
      <c r="D21" s="1"/>
      <c r="E21" s="37" t="s">
        <v>192</v>
      </c>
      <c r="F21" s="1"/>
      <c r="G21" s="1"/>
      <c r="H21" s="1"/>
      <c r="I21" s="1"/>
      <c r="J21" s="1"/>
      <c r="K21" s="38">
        <f>0+J37+J40+J43</f>
        <v>138270.45000000001</v>
      </c>
      <c r="L21" s="38">
        <f>0+L46</f>
        <v>167307.23999999999</v>
      </c>
      <c r="M21" s="13"/>
      <c r="N21" s="2"/>
      <c r="O21" s="2"/>
      <c r="P21" s="2"/>
      <c r="Q21" s="2"/>
      <c r="S21" s="9">
        <f>S46</f>
        <v>4015068290.3054976</v>
      </c>
    </row>
    <row r="22">
      <c r="A22" s="10"/>
      <c r="B22" s="36">
        <v>3</v>
      </c>
      <c r="C22" s="1"/>
      <c r="D22" s="1"/>
      <c r="E22" s="37" t="s">
        <v>646</v>
      </c>
      <c r="F22" s="1"/>
      <c r="G22" s="1"/>
      <c r="H22" s="1"/>
      <c r="I22" s="1"/>
      <c r="J22" s="1"/>
      <c r="K22" s="38">
        <f>0+J49</f>
        <v>57731.629999999997</v>
      </c>
      <c r="L22" s="38">
        <f>0+L52</f>
        <v>69855.270000000004</v>
      </c>
      <c r="M22" s="13"/>
      <c r="N22" s="2"/>
      <c r="O22" s="2"/>
      <c r="P22" s="2"/>
      <c r="Q22" s="2"/>
      <c r="S22" s="9">
        <f>S52</f>
        <v>699975230.36320031</v>
      </c>
    </row>
    <row r="23">
      <c r="A23" s="10"/>
      <c r="B23" s="36">
        <v>4</v>
      </c>
      <c r="C23" s="1"/>
      <c r="D23" s="1"/>
      <c r="E23" s="37" t="s">
        <v>193</v>
      </c>
      <c r="F23" s="1"/>
      <c r="G23" s="1"/>
      <c r="H23" s="1"/>
      <c r="I23" s="1"/>
      <c r="J23" s="1"/>
      <c r="K23" s="38">
        <f>0+J55+J58+J61+J64+J67+J70+J73</f>
        <v>399968.07999999996</v>
      </c>
      <c r="L23" s="38">
        <f>0+L76</f>
        <v>483961.38</v>
      </c>
      <c r="M23" s="13"/>
      <c r="N23" s="2"/>
      <c r="O23" s="2"/>
      <c r="P23" s="2"/>
      <c r="Q23" s="2"/>
      <c r="S23" s="9">
        <f>S76</f>
        <v>33595038901.944016</v>
      </c>
    </row>
    <row r="24">
      <c r="A24" s="10"/>
      <c r="B24" s="36">
        <v>7</v>
      </c>
      <c r="C24" s="1"/>
      <c r="D24" s="1"/>
      <c r="E24" s="37" t="s">
        <v>110</v>
      </c>
      <c r="F24" s="1"/>
      <c r="G24" s="1"/>
      <c r="H24" s="1"/>
      <c r="I24" s="1"/>
      <c r="J24" s="1"/>
      <c r="K24" s="38">
        <f>0+J79</f>
        <v>133575.82999999999</v>
      </c>
      <c r="L24" s="38">
        <f>0+L82</f>
        <v>161626.75</v>
      </c>
      <c r="M24" s="13"/>
      <c r="N24" s="2"/>
      <c r="O24" s="2"/>
      <c r="P24" s="2"/>
      <c r="Q24" s="2"/>
      <c r="S24" s="9">
        <f>S82</f>
        <v>3747058497.0936012</v>
      </c>
    </row>
    <row r="25">
      <c r="A25" s="10"/>
      <c r="B25" s="36">
        <v>9</v>
      </c>
      <c r="C25" s="1"/>
      <c r="D25" s="1"/>
      <c r="E25" s="37" t="s">
        <v>112</v>
      </c>
      <c r="F25" s="1"/>
      <c r="G25" s="1"/>
      <c r="H25" s="1"/>
      <c r="I25" s="1"/>
      <c r="J25" s="1"/>
      <c r="K25" s="38">
        <f>0+J85+J88+J91</f>
        <v>1511205.25</v>
      </c>
      <c r="L25" s="38">
        <f>0+L94</f>
        <v>1828558.3500000001</v>
      </c>
      <c r="M25" s="41"/>
      <c r="N25" s="2"/>
      <c r="O25" s="2"/>
      <c r="P25" s="2"/>
      <c r="Q25" s="2"/>
      <c r="S25" s="9">
        <f>S94</f>
        <v>479587182029.02515</v>
      </c>
    </row>
    <row r="26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39"/>
      <c r="N26" s="2"/>
      <c r="O26" s="2"/>
      <c r="P26" s="2"/>
      <c r="Q26" s="2"/>
    </row>
    <row r="27" ht="14" customHeight="1">
      <c r="A27" s="4"/>
      <c r="B27" s="28" t="s">
        <v>113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40"/>
      <c r="N28" s="2"/>
      <c r="O28" s="2"/>
      <c r="P28" s="2"/>
      <c r="Q28" s="2"/>
    </row>
    <row r="29" ht="18" customHeight="1">
      <c r="A29" s="10"/>
      <c r="B29" s="34" t="s">
        <v>114</v>
      </c>
      <c r="C29" s="34" t="s">
        <v>106</v>
      </c>
      <c r="D29" s="34" t="s">
        <v>115</v>
      </c>
      <c r="E29" s="34" t="s">
        <v>107</v>
      </c>
      <c r="F29" s="34" t="s">
        <v>116</v>
      </c>
      <c r="G29" s="35" t="s">
        <v>117</v>
      </c>
      <c r="H29" s="23" t="s">
        <v>118</v>
      </c>
      <c r="I29" s="23" t="s">
        <v>119</v>
      </c>
      <c r="J29" s="23" t="s">
        <v>17</v>
      </c>
      <c r="K29" s="35" t="s">
        <v>120</v>
      </c>
      <c r="L29" s="23" t="s">
        <v>18</v>
      </c>
      <c r="M29" s="41"/>
      <c r="N29" s="2"/>
      <c r="O29" s="2"/>
      <c r="P29" s="2"/>
      <c r="Q29" s="2"/>
    </row>
    <row r="30" ht="40" customHeight="1">
      <c r="A30" s="10"/>
      <c r="B30" s="42" t="s">
        <v>143</v>
      </c>
      <c r="C30" s="1"/>
      <c r="D30" s="1"/>
      <c r="E30" s="1"/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>
      <c r="A31" s="10"/>
      <c r="B31" s="44">
        <v>282</v>
      </c>
      <c r="C31" s="45" t="s">
        <v>601</v>
      </c>
      <c r="D31" s="45"/>
      <c r="E31" s="45" t="s">
        <v>602</v>
      </c>
      <c r="F31" s="45" t="s">
        <v>7</v>
      </c>
      <c r="G31" s="46" t="s">
        <v>224</v>
      </c>
      <c r="H31" s="47">
        <v>192.291</v>
      </c>
      <c r="I31" s="26">
        <v>182.91</v>
      </c>
      <c r="J31" s="48">
        <f>ROUND(H31*I31,2)</f>
        <v>35171.949999999997</v>
      </c>
      <c r="K31" s="49">
        <v>0.20999999999999999</v>
      </c>
      <c r="L31" s="50">
        <f>ROUND(J31*1.21,2)</f>
        <v>42558.059999999998</v>
      </c>
      <c r="M31" s="13"/>
      <c r="N31" s="2"/>
      <c r="O31" s="2"/>
      <c r="P31" s="2"/>
      <c r="Q31" s="33">
        <f>IF(ISNUMBER(K31),IF(H31&gt;0,IF(I31&gt;0,J31,0),0),0)</f>
        <v>35171.949999999997</v>
      </c>
      <c r="R31" s="9">
        <f>IF(ISNUMBER(K31)=FALSE,J31,0)</f>
        <v>0</v>
      </c>
    </row>
    <row r="32">
      <c r="A32" s="10"/>
      <c r="B32" s="51" t="s">
        <v>125</v>
      </c>
      <c r="C32" s="1"/>
      <c r="D32" s="1"/>
      <c r="E32" s="52" t="s">
        <v>7</v>
      </c>
      <c r="F32" s="1"/>
      <c r="G32" s="1"/>
      <c r="H32" s="43"/>
      <c r="I32" s="1"/>
      <c r="J32" s="43"/>
      <c r="K32" s="1"/>
      <c r="L32" s="1"/>
      <c r="M32" s="13"/>
      <c r="N32" s="2"/>
      <c r="O32" s="2"/>
      <c r="P32" s="2"/>
      <c r="Q32" s="2"/>
    </row>
    <row r="33" thickBot="1">
      <c r="A33" s="10"/>
      <c r="B33" s="53" t="s">
        <v>127</v>
      </c>
      <c r="C33" s="54"/>
      <c r="D33" s="54"/>
      <c r="E33" s="55" t="s">
        <v>667</v>
      </c>
      <c r="F33" s="54"/>
      <c r="G33" s="54"/>
      <c r="H33" s="56"/>
      <c r="I33" s="54"/>
      <c r="J33" s="56"/>
      <c r="K33" s="54"/>
      <c r="L33" s="54"/>
      <c r="M33" s="13"/>
      <c r="N33" s="2"/>
      <c r="O33" s="2"/>
      <c r="P33" s="2"/>
      <c r="Q33" s="2"/>
    </row>
    <row r="34" thickTop="1" thickBot="1" ht="25" customHeight="1">
      <c r="A34" s="10"/>
      <c r="B34" s="1"/>
      <c r="C34" s="62">
        <v>1</v>
      </c>
      <c r="D34" s="1"/>
      <c r="E34" s="63" t="s">
        <v>109</v>
      </c>
      <c r="F34" s="1"/>
      <c r="G34" s="64" t="s">
        <v>137</v>
      </c>
      <c r="H34" s="65">
        <f>0+J31</f>
        <v>35171.949999999997</v>
      </c>
      <c r="I34" s="64" t="s">
        <v>138</v>
      </c>
      <c r="J34" s="66">
        <f>(L34-H34)</f>
        <v>7386.1100000000006</v>
      </c>
      <c r="K34" s="64" t="s">
        <v>139</v>
      </c>
      <c r="L34" s="67">
        <f>ROUND((0+J31)*1.21,2)</f>
        <v>42558.059999999998</v>
      </c>
      <c r="M34" s="13"/>
      <c r="N34" s="2"/>
      <c r="O34" s="2"/>
      <c r="P34" s="2"/>
      <c r="Q34" s="33">
        <f>0+Q31</f>
        <v>35171.949999999997</v>
      </c>
      <c r="R34" s="9">
        <f>0+R31</f>
        <v>0</v>
      </c>
      <c r="S34" s="68">
        <f>Q34*(1+J34)+R34</f>
        <v>259819063.5645</v>
      </c>
    </row>
    <row r="35" thickTop="1" thickBot="1" ht="25" customHeight="1">
      <c r="A35" s="10"/>
      <c r="B35" s="69"/>
      <c r="C35" s="69"/>
      <c r="D35" s="69"/>
      <c r="E35" s="70"/>
      <c r="F35" s="69"/>
      <c r="G35" s="71" t="s">
        <v>140</v>
      </c>
      <c r="H35" s="72">
        <f>0+J31</f>
        <v>35171.949999999997</v>
      </c>
      <c r="I35" s="71" t="s">
        <v>141</v>
      </c>
      <c r="J35" s="73">
        <f>0+J34</f>
        <v>7386.1100000000006</v>
      </c>
      <c r="K35" s="71" t="s">
        <v>142</v>
      </c>
      <c r="L35" s="74">
        <f>0+L34</f>
        <v>42558.059999999998</v>
      </c>
      <c r="M35" s="13"/>
      <c r="N35" s="2"/>
      <c r="O35" s="2"/>
      <c r="P35" s="2"/>
      <c r="Q35" s="2"/>
    </row>
    <row r="36" ht="40" customHeight="1">
      <c r="A36" s="10"/>
      <c r="B36" s="75" t="s">
        <v>278</v>
      </c>
      <c r="C36" s="1"/>
      <c r="D36" s="1"/>
      <c r="E36" s="1"/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>
      <c r="A37" s="10"/>
      <c r="B37" s="44">
        <v>283</v>
      </c>
      <c r="C37" s="45" t="s">
        <v>668</v>
      </c>
      <c r="D37" s="45"/>
      <c r="E37" s="45" t="s">
        <v>669</v>
      </c>
      <c r="F37" s="45" t="s">
        <v>7</v>
      </c>
      <c r="G37" s="46" t="s">
        <v>181</v>
      </c>
      <c r="H37" s="47">
        <v>21.27</v>
      </c>
      <c r="I37" s="26">
        <v>682.38999999999999</v>
      </c>
      <c r="J37" s="48">
        <f>ROUND(H37*I37,2)</f>
        <v>14514.440000000001</v>
      </c>
      <c r="K37" s="49">
        <v>0.20999999999999999</v>
      </c>
      <c r="L37" s="50">
        <f>ROUND(J37*1.21,2)</f>
        <v>17562.470000000001</v>
      </c>
      <c r="M37" s="13"/>
      <c r="N37" s="2"/>
      <c r="O37" s="2"/>
      <c r="P37" s="2"/>
      <c r="Q37" s="33">
        <f>IF(ISNUMBER(K37),IF(H37&gt;0,IF(I37&gt;0,J37,0),0),0)</f>
        <v>14514.440000000001</v>
      </c>
      <c r="R37" s="9">
        <f>IF(ISNUMBER(K37)=FALSE,J37,0)</f>
        <v>0</v>
      </c>
    </row>
    <row r="38">
      <c r="A38" s="10"/>
      <c r="B38" s="51" t="s">
        <v>125</v>
      </c>
      <c r="C38" s="1"/>
      <c r="D38" s="1"/>
      <c r="E38" s="52" t="s">
        <v>7</v>
      </c>
      <c r="F38" s="1"/>
      <c r="G38" s="1"/>
      <c r="H38" s="43"/>
      <c r="I38" s="1"/>
      <c r="J38" s="43"/>
      <c r="K38" s="1"/>
      <c r="L38" s="1"/>
      <c r="M38" s="13"/>
      <c r="N38" s="2"/>
      <c r="O38" s="2"/>
      <c r="P38" s="2"/>
      <c r="Q38" s="2"/>
    </row>
    <row r="39" thickBot="1">
      <c r="A39" s="10"/>
      <c r="B39" s="53" t="s">
        <v>127</v>
      </c>
      <c r="C39" s="54"/>
      <c r="D39" s="54"/>
      <c r="E39" s="55" t="s">
        <v>670</v>
      </c>
      <c r="F39" s="54"/>
      <c r="G39" s="54"/>
      <c r="H39" s="56"/>
      <c r="I39" s="54"/>
      <c r="J39" s="56"/>
      <c r="K39" s="54"/>
      <c r="L39" s="54"/>
      <c r="M39" s="13"/>
      <c r="N39" s="2"/>
      <c r="O39" s="2"/>
      <c r="P39" s="2"/>
      <c r="Q39" s="2"/>
    </row>
    <row r="40" thickTop="1">
      <c r="A40" s="10"/>
      <c r="B40" s="44">
        <v>284</v>
      </c>
      <c r="C40" s="45" t="s">
        <v>671</v>
      </c>
      <c r="D40" s="45"/>
      <c r="E40" s="45" t="s">
        <v>672</v>
      </c>
      <c r="F40" s="45" t="s">
        <v>7</v>
      </c>
      <c r="G40" s="46" t="s">
        <v>169</v>
      </c>
      <c r="H40" s="57">
        <v>276.39999999999998</v>
      </c>
      <c r="I40" s="58">
        <v>97.359999999999999</v>
      </c>
      <c r="J40" s="59">
        <f>ROUND(H40*I40,2)</f>
        <v>26910.299999999999</v>
      </c>
      <c r="K40" s="60">
        <v>0.20999999999999999</v>
      </c>
      <c r="L40" s="61">
        <f>ROUND(J40*1.21,2)</f>
        <v>32561.459999999999</v>
      </c>
      <c r="M40" s="13"/>
      <c r="N40" s="2"/>
      <c r="O40" s="2"/>
      <c r="P40" s="2"/>
      <c r="Q40" s="33">
        <f>IF(ISNUMBER(K40),IF(H40&gt;0,IF(I40&gt;0,J40,0),0),0)</f>
        <v>26910.299999999999</v>
      </c>
      <c r="R40" s="9">
        <f>IF(ISNUMBER(K40)=FALSE,J40,0)</f>
        <v>0</v>
      </c>
    </row>
    <row r="41">
      <c r="A41" s="10"/>
      <c r="B41" s="51" t="s">
        <v>125</v>
      </c>
      <c r="C41" s="1"/>
      <c r="D41" s="1"/>
      <c r="E41" s="52" t="s">
        <v>673</v>
      </c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 thickBot="1">
      <c r="A42" s="10"/>
      <c r="B42" s="53" t="s">
        <v>127</v>
      </c>
      <c r="C42" s="54"/>
      <c r="D42" s="54"/>
      <c r="E42" s="55" t="s">
        <v>674</v>
      </c>
      <c r="F42" s="54"/>
      <c r="G42" s="54"/>
      <c r="H42" s="56"/>
      <c r="I42" s="54"/>
      <c r="J42" s="56"/>
      <c r="K42" s="54"/>
      <c r="L42" s="54"/>
      <c r="M42" s="13"/>
      <c r="N42" s="2"/>
      <c r="O42" s="2"/>
      <c r="P42" s="2"/>
      <c r="Q42" s="2"/>
    </row>
    <row r="43" thickTop="1">
      <c r="A43" s="10"/>
      <c r="B43" s="44">
        <v>285</v>
      </c>
      <c r="C43" s="45" t="s">
        <v>604</v>
      </c>
      <c r="D43" s="45"/>
      <c r="E43" s="45" t="s">
        <v>605</v>
      </c>
      <c r="F43" s="45" t="s">
        <v>7</v>
      </c>
      <c r="G43" s="46" t="s">
        <v>224</v>
      </c>
      <c r="H43" s="57">
        <v>18.559999999999999</v>
      </c>
      <c r="I43" s="58">
        <v>5217.9799999999996</v>
      </c>
      <c r="J43" s="59">
        <f>ROUND(H43*I43,2)</f>
        <v>96845.710000000006</v>
      </c>
      <c r="K43" s="60">
        <v>0.20999999999999999</v>
      </c>
      <c r="L43" s="61">
        <f>ROUND(J43*1.21,2)</f>
        <v>117183.31</v>
      </c>
      <c r="M43" s="13"/>
      <c r="N43" s="2"/>
      <c r="O43" s="2"/>
      <c r="P43" s="2"/>
      <c r="Q43" s="33">
        <f>IF(ISNUMBER(K43),IF(H43&gt;0,IF(I43&gt;0,J43,0),0),0)</f>
        <v>96845.710000000006</v>
      </c>
      <c r="R43" s="9">
        <f>IF(ISNUMBER(K43)=FALSE,J43,0)</f>
        <v>0</v>
      </c>
    </row>
    <row r="44">
      <c r="A44" s="10"/>
      <c r="B44" s="51" t="s">
        <v>125</v>
      </c>
      <c r="C44" s="1"/>
      <c r="D44" s="1"/>
      <c r="E44" s="52" t="s">
        <v>7</v>
      </c>
      <c r="F44" s="1"/>
      <c r="G44" s="1"/>
      <c r="H44" s="43"/>
      <c r="I44" s="1"/>
      <c r="J44" s="43"/>
      <c r="K44" s="1"/>
      <c r="L44" s="1"/>
      <c r="M44" s="13"/>
      <c r="N44" s="2"/>
      <c r="O44" s="2"/>
      <c r="P44" s="2"/>
      <c r="Q44" s="2"/>
    </row>
    <row r="45" thickBot="1">
      <c r="A45" s="10"/>
      <c r="B45" s="53" t="s">
        <v>127</v>
      </c>
      <c r="C45" s="54"/>
      <c r="D45" s="54"/>
      <c r="E45" s="55" t="s">
        <v>675</v>
      </c>
      <c r="F45" s="54"/>
      <c r="G45" s="54"/>
      <c r="H45" s="56"/>
      <c r="I45" s="54"/>
      <c r="J45" s="56"/>
      <c r="K45" s="54"/>
      <c r="L45" s="54"/>
      <c r="M45" s="13"/>
      <c r="N45" s="2"/>
      <c r="O45" s="2"/>
      <c r="P45" s="2"/>
      <c r="Q45" s="2"/>
    </row>
    <row r="46" thickTop="1" thickBot="1" ht="25" customHeight="1">
      <c r="A46" s="10"/>
      <c r="B46" s="1"/>
      <c r="C46" s="62">
        <v>2</v>
      </c>
      <c r="D46" s="1"/>
      <c r="E46" s="63" t="s">
        <v>192</v>
      </c>
      <c r="F46" s="1"/>
      <c r="G46" s="64" t="s">
        <v>137</v>
      </c>
      <c r="H46" s="65">
        <f>J37+J40+J43</f>
        <v>138270.45000000001</v>
      </c>
      <c r="I46" s="64" t="s">
        <v>138</v>
      </c>
      <c r="J46" s="66">
        <f>(L46-H46)</f>
        <v>29036.789999999979</v>
      </c>
      <c r="K46" s="64" t="s">
        <v>139</v>
      </c>
      <c r="L46" s="67">
        <f>ROUND((J37+J40+J43)*1.21,2)</f>
        <v>167307.23999999999</v>
      </c>
      <c r="M46" s="13"/>
      <c r="N46" s="2"/>
      <c r="O46" s="2"/>
      <c r="P46" s="2"/>
      <c r="Q46" s="33">
        <f>0+Q37+Q40+Q43</f>
        <v>138270.45000000001</v>
      </c>
      <c r="R46" s="9">
        <f>0+R37+R40+R43</f>
        <v>0</v>
      </c>
      <c r="S46" s="68">
        <f>Q46*(1+J46)+R46</f>
        <v>4015068290.3054976</v>
      </c>
    </row>
    <row r="47" thickTop="1" thickBot="1" ht="25" customHeight="1">
      <c r="A47" s="10"/>
      <c r="B47" s="69"/>
      <c r="C47" s="69"/>
      <c r="D47" s="69"/>
      <c r="E47" s="70"/>
      <c r="F47" s="69"/>
      <c r="G47" s="71" t="s">
        <v>140</v>
      </c>
      <c r="H47" s="72">
        <f>0+J37+J40+J43</f>
        <v>138270.45000000001</v>
      </c>
      <c r="I47" s="71" t="s">
        <v>141</v>
      </c>
      <c r="J47" s="73">
        <f>0+J46</f>
        <v>29036.789999999979</v>
      </c>
      <c r="K47" s="71" t="s">
        <v>142</v>
      </c>
      <c r="L47" s="74">
        <f>0+L46</f>
        <v>167307.23999999999</v>
      </c>
      <c r="M47" s="13"/>
      <c r="N47" s="2"/>
      <c r="O47" s="2"/>
      <c r="P47" s="2"/>
      <c r="Q47" s="2"/>
    </row>
    <row r="48" ht="40" customHeight="1">
      <c r="A48" s="10"/>
      <c r="B48" s="75" t="s">
        <v>649</v>
      </c>
      <c r="C48" s="1"/>
      <c r="D48" s="1"/>
      <c r="E48" s="1"/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>
      <c r="A49" s="10"/>
      <c r="B49" s="44">
        <v>286</v>
      </c>
      <c r="C49" s="45" t="s">
        <v>650</v>
      </c>
      <c r="D49" s="45"/>
      <c r="E49" s="45" t="s">
        <v>651</v>
      </c>
      <c r="F49" s="45" t="s">
        <v>7</v>
      </c>
      <c r="G49" s="46" t="s">
        <v>224</v>
      </c>
      <c r="H49" s="47">
        <v>3.4159999999999999</v>
      </c>
      <c r="I49" s="26">
        <v>16900.360000000001</v>
      </c>
      <c r="J49" s="48">
        <f>ROUND(H49*I49,2)</f>
        <v>57731.629999999997</v>
      </c>
      <c r="K49" s="49">
        <v>0.20999999999999999</v>
      </c>
      <c r="L49" s="50">
        <f>ROUND(J49*1.21,2)</f>
        <v>69855.270000000004</v>
      </c>
      <c r="M49" s="13"/>
      <c r="N49" s="2"/>
      <c r="O49" s="2"/>
      <c r="P49" s="2"/>
      <c r="Q49" s="33">
        <f>IF(ISNUMBER(K49),IF(H49&gt;0,IF(I49&gt;0,J49,0),0),0)</f>
        <v>57731.629999999997</v>
      </c>
      <c r="R49" s="9">
        <f>IF(ISNUMBER(K49)=FALSE,J49,0)</f>
        <v>0</v>
      </c>
    </row>
    <row r="50">
      <c r="A50" s="10"/>
      <c r="B50" s="51" t="s">
        <v>125</v>
      </c>
      <c r="C50" s="1"/>
      <c r="D50" s="1"/>
      <c r="E50" s="52" t="s">
        <v>7</v>
      </c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 thickBot="1">
      <c r="A51" s="10"/>
      <c r="B51" s="53" t="s">
        <v>127</v>
      </c>
      <c r="C51" s="54"/>
      <c r="D51" s="54"/>
      <c r="E51" s="55" t="s">
        <v>676</v>
      </c>
      <c r="F51" s="54"/>
      <c r="G51" s="54"/>
      <c r="H51" s="56"/>
      <c r="I51" s="54"/>
      <c r="J51" s="56"/>
      <c r="K51" s="54"/>
      <c r="L51" s="54"/>
      <c r="M51" s="13"/>
      <c r="N51" s="2"/>
      <c r="O51" s="2"/>
      <c r="P51" s="2"/>
      <c r="Q51" s="2"/>
    </row>
    <row r="52" thickTop="1" thickBot="1" ht="25" customHeight="1">
      <c r="A52" s="10"/>
      <c r="B52" s="1"/>
      <c r="C52" s="62">
        <v>3</v>
      </c>
      <c r="D52" s="1"/>
      <c r="E52" s="63" t="s">
        <v>646</v>
      </c>
      <c r="F52" s="1"/>
      <c r="G52" s="64" t="s">
        <v>137</v>
      </c>
      <c r="H52" s="65">
        <f>0+J49</f>
        <v>57731.629999999997</v>
      </c>
      <c r="I52" s="64" t="s">
        <v>138</v>
      </c>
      <c r="J52" s="66">
        <f>(L52-H52)</f>
        <v>12123.640000000007</v>
      </c>
      <c r="K52" s="64" t="s">
        <v>139</v>
      </c>
      <c r="L52" s="67">
        <f>ROUND((0+J49)*1.21,2)</f>
        <v>69855.270000000004</v>
      </c>
      <c r="M52" s="13"/>
      <c r="N52" s="2"/>
      <c r="O52" s="2"/>
      <c r="P52" s="2"/>
      <c r="Q52" s="33">
        <f>0+Q49</f>
        <v>57731.629999999997</v>
      </c>
      <c r="R52" s="9">
        <f>0+R49</f>
        <v>0</v>
      </c>
      <c r="S52" s="68">
        <f>Q52*(1+J52)+R52</f>
        <v>699975230.36320031</v>
      </c>
    </row>
    <row r="53" thickTop="1" thickBot="1" ht="25" customHeight="1">
      <c r="A53" s="10"/>
      <c r="B53" s="69"/>
      <c r="C53" s="69"/>
      <c r="D53" s="69"/>
      <c r="E53" s="70"/>
      <c r="F53" s="69"/>
      <c r="G53" s="71" t="s">
        <v>140</v>
      </c>
      <c r="H53" s="72">
        <f>0+J49</f>
        <v>57731.629999999997</v>
      </c>
      <c r="I53" s="71" t="s">
        <v>141</v>
      </c>
      <c r="J53" s="73">
        <f>0+J52</f>
        <v>12123.640000000007</v>
      </c>
      <c r="K53" s="71" t="s">
        <v>142</v>
      </c>
      <c r="L53" s="74">
        <f>0+L52</f>
        <v>69855.270000000004</v>
      </c>
      <c r="M53" s="13"/>
      <c r="N53" s="2"/>
      <c r="O53" s="2"/>
      <c r="P53" s="2"/>
      <c r="Q53" s="2"/>
    </row>
    <row r="54" ht="40" customHeight="1">
      <c r="A54" s="10"/>
      <c r="B54" s="75" t="s">
        <v>298</v>
      </c>
      <c r="C54" s="1"/>
      <c r="D54" s="1"/>
      <c r="E54" s="1"/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>
      <c r="A55" s="10"/>
      <c r="B55" s="44">
        <v>287</v>
      </c>
      <c r="C55" s="45" t="s">
        <v>677</v>
      </c>
      <c r="D55" s="45"/>
      <c r="E55" s="45" t="s">
        <v>678</v>
      </c>
      <c r="F55" s="45" t="s">
        <v>7</v>
      </c>
      <c r="G55" s="46" t="s">
        <v>224</v>
      </c>
      <c r="H55" s="47">
        <v>10.666</v>
      </c>
      <c r="I55" s="26">
        <v>4178.9099999999999</v>
      </c>
      <c r="J55" s="48">
        <f>ROUND(H55*I55,2)</f>
        <v>44572.25</v>
      </c>
      <c r="K55" s="49">
        <v>0.20999999999999999</v>
      </c>
      <c r="L55" s="50">
        <f>ROUND(J55*1.21,2)</f>
        <v>53932.419999999998</v>
      </c>
      <c r="M55" s="13"/>
      <c r="N55" s="2"/>
      <c r="O55" s="2"/>
      <c r="P55" s="2"/>
      <c r="Q55" s="33">
        <f>IF(ISNUMBER(K55),IF(H55&gt;0,IF(I55&gt;0,J55,0),0),0)</f>
        <v>44572.25</v>
      </c>
      <c r="R55" s="9">
        <f>IF(ISNUMBER(K55)=FALSE,J55,0)</f>
        <v>0</v>
      </c>
    </row>
    <row r="56">
      <c r="A56" s="10"/>
      <c r="B56" s="51" t="s">
        <v>125</v>
      </c>
      <c r="C56" s="1"/>
      <c r="D56" s="1"/>
      <c r="E56" s="52" t="s">
        <v>7</v>
      </c>
      <c r="F56" s="1"/>
      <c r="G56" s="1"/>
      <c r="H56" s="43"/>
      <c r="I56" s="1"/>
      <c r="J56" s="43"/>
      <c r="K56" s="1"/>
      <c r="L56" s="1"/>
      <c r="M56" s="13"/>
      <c r="N56" s="2"/>
      <c r="O56" s="2"/>
      <c r="P56" s="2"/>
      <c r="Q56" s="2"/>
    </row>
    <row r="57" thickBot="1">
      <c r="A57" s="10"/>
      <c r="B57" s="53" t="s">
        <v>127</v>
      </c>
      <c r="C57" s="54"/>
      <c r="D57" s="54"/>
      <c r="E57" s="55" t="s">
        <v>679</v>
      </c>
      <c r="F57" s="54"/>
      <c r="G57" s="54"/>
      <c r="H57" s="56"/>
      <c r="I57" s="54"/>
      <c r="J57" s="56"/>
      <c r="K57" s="54"/>
      <c r="L57" s="54"/>
      <c r="M57" s="13"/>
      <c r="N57" s="2"/>
      <c r="O57" s="2"/>
      <c r="P57" s="2"/>
      <c r="Q57" s="2"/>
    </row>
    <row r="58" thickTop="1">
      <c r="A58" s="10"/>
      <c r="B58" s="44">
        <v>288</v>
      </c>
      <c r="C58" s="45" t="s">
        <v>607</v>
      </c>
      <c r="D58" s="45"/>
      <c r="E58" s="45" t="s">
        <v>608</v>
      </c>
      <c r="F58" s="45" t="s">
        <v>7</v>
      </c>
      <c r="G58" s="46" t="s">
        <v>224</v>
      </c>
      <c r="H58" s="57">
        <v>3.3159999999999998</v>
      </c>
      <c r="I58" s="58">
        <v>4242.3199999999997</v>
      </c>
      <c r="J58" s="59">
        <f>ROUND(H58*I58,2)</f>
        <v>14067.530000000001</v>
      </c>
      <c r="K58" s="60">
        <v>0.20999999999999999</v>
      </c>
      <c r="L58" s="61">
        <f>ROUND(J58*1.21,2)</f>
        <v>17021.709999999999</v>
      </c>
      <c r="M58" s="13"/>
      <c r="N58" s="2"/>
      <c r="O58" s="2"/>
      <c r="P58" s="2"/>
      <c r="Q58" s="33">
        <f>IF(ISNUMBER(K58),IF(H58&gt;0,IF(I58&gt;0,J58,0),0),0)</f>
        <v>14067.530000000001</v>
      </c>
      <c r="R58" s="9">
        <f>IF(ISNUMBER(K58)=FALSE,J58,0)</f>
        <v>0</v>
      </c>
    </row>
    <row r="59">
      <c r="A59" s="10"/>
      <c r="B59" s="51" t="s">
        <v>125</v>
      </c>
      <c r="C59" s="1"/>
      <c r="D59" s="1"/>
      <c r="E59" s="52" t="s">
        <v>7</v>
      </c>
      <c r="F59" s="1"/>
      <c r="G59" s="1"/>
      <c r="H59" s="43"/>
      <c r="I59" s="1"/>
      <c r="J59" s="43"/>
      <c r="K59" s="1"/>
      <c r="L59" s="1"/>
      <c r="M59" s="13"/>
      <c r="N59" s="2"/>
      <c r="O59" s="2"/>
      <c r="P59" s="2"/>
      <c r="Q59" s="2"/>
    </row>
    <row r="60" thickBot="1">
      <c r="A60" s="10"/>
      <c r="B60" s="53" t="s">
        <v>127</v>
      </c>
      <c r="C60" s="54"/>
      <c r="D60" s="54"/>
      <c r="E60" s="55" t="s">
        <v>680</v>
      </c>
      <c r="F60" s="54"/>
      <c r="G60" s="54"/>
      <c r="H60" s="56"/>
      <c r="I60" s="54"/>
      <c r="J60" s="56"/>
      <c r="K60" s="54"/>
      <c r="L60" s="54"/>
      <c r="M60" s="13"/>
      <c r="N60" s="2"/>
      <c r="O60" s="2"/>
      <c r="P60" s="2"/>
      <c r="Q60" s="2"/>
    </row>
    <row r="61" thickTop="1">
      <c r="A61" s="10"/>
      <c r="B61" s="44">
        <v>289</v>
      </c>
      <c r="C61" s="45" t="s">
        <v>305</v>
      </c>
      <c r="D61" s="45"/>
      <c r="E61" s="45" t="s">
        <v>306</v>
      </c>
      <c r="F61" s="45" t="s">
        <v>7</v>
      </c>
      <c r="G61" s="46" t="s">
        <v>224</v>
      </c>
      <c r="H61" s="57">
        <v>12.798</v>
      </c>
      <c r="I61" s="58">
        <v>4648.04</v>
      </c>
      <c r="J61" s="59">
        <f>ROUND(H61*I61,2)</f>
        <v>59485.620000000003</v>
      </c>
      <c r="K61" s="60">
        <v>0.20999999999999999</v>
      </c>
      <c r="L61" s="61">
        <f>ROUND(J61*1.21,2)</f>
        <v>71977.600000000006</v>
      </c>
      <c r="M61" s="13"/>
      <c r="N61" s="2"/>
      <c r="O61" s="2"/>
      <c r="P61" s="2"/>
      <c r="Q61" s="33">
        <f>IF(ISNUMBER(K61),IF(H61&gt;0,IF(I61&gt;0,J61,0),0),0)</f>
        <v>59485.620000000003</v>
      </c>
      <c r="R61" s="9">
        <f>IF(ISNUMBER(K61)=FALSE,J61,0)</f>
        <v>0</v>
      </c>
    </row>
    <row r="62">
      <c r="A62" s="10"/>
      <c r="B62" s="51" t="s">
        <v>125</v>
      </c>
      <c r="C62" s="1"/>
      <c r="D62" s="1"/>
      <c r="E62" s="52" t="s">
        <v>7</v>
      </c>
      <c r="F62" s="1"/>
      <c r="G62" s="1"/>
      <c r="H62" s="43"/>
      <c r="I62" s="1"/>
      <c r="J62" s="43"/>
      <c r="K62" s="1"/>
      <c r="L62" s="1"/>
      <c r="M62" s="13"/>
      <c r="N62" s="2"/>
      <c r="O62" s="2"/>
      <c r="P62" s="2"/>
      <c r="Q62" s="2"/>
    </row>
    <row r="63" thickBot="1">
      <c r="A63" s="10"/>
      <c r="B63" s="53" t="s">
        <v>127</v>
      </c>
      <c r="C63" s="54"/>
      <c r="D63" s="54"/>
      <c r="E63" s="55" t="s">
        <v>681</v>
      </c>
      <c r="F63" s="54"/>
      <c r="G63" s="54"/>
      <c r="H63" s="56"/>
      <c r="I63" s="54"/>
      <c r="J63" s="56"/>
      <c r="K63" s="54"/>
      <c r="L63" s="54"/>
      <c r="M63" s="13"/>
      <c r="N63" s="2"/>
      <c r="O63" s="2"/>
      <c r="P63" s="2"/>
      <c r="Q63" s="2"/>
    </row>
    <row r="64" thickTop="1">
      <c r="A64" s="10"/>
      <c r="B64" s="44">
        <v>290</v>
      </c>
      <c r="C64" s="45" t="s">
        <v>682</v>
      </c>
      <c r="D64" s="45"/>
      <c r="E64" s="45" t="s">
        <v>683</v>
      </c>
      <c r="F64" s="45" t="s">
        <v>7</v>
      </c>
      <c r="G64" s="46" t="s">
        <v>224</v>
      </c>
      <c r="H64" s="57">
        <v>9.9550000000000001</v>
      </c>
      <c r="I64" s="58">
        <v>5315.1599999999999</v>
      </c>
      <c r="J64" s="59">
        <f>ROUND(H64*I64,2)</f>
        <v>52912.419999999998</v>
      </c>
      <c r="K64" s="60">
        <v>0.20999999999999999</v>
      </c>
      <c r="L64" s="61">
        <f>ROUND(J64*1.21,2)</f>
        <v>64024.029999999999</v>
      </c>
      <c r="M64" s="13"/>
      <c r="N64" s="2"/>
      <c r="O64" s="2"/>
      <c r="P64" s="2"/>
      <c r="Q64" s="33">
        <f>IF(ISNUMBER(K64),IF(H64&gt;0,IF(I64&gt;0,J64,0),0),0)</f>
        <v>52912.419999999998</v>
      </c>
      <c r="R64" s="9">
        <f>IF(ISNUMBER(K64)=FALSE,J64,0)</f>
        <v>0</v>
      </c>
    </row>
    <row r="65">
      <c r="A65" s="10"/>
      <c r="B65" s="51" t="s">
        <v>125</v>
      </c>
      <c r="C65" s="1"/>
      <c r="D65" s="1"/>
      <c r="E65" s="52" t="s">
        <v>7</v>
      </c>
      <c r="F65" s="1"/>
      <c r="G65" s="1"/>
      <c r="H65" s="43"/>
      <c r="I65" s="1"/>
      <c r="J65" s="43"/>
      <c r="K65" s="1"/>
      <c r="L65" s="1"/>
      <c r="M65" s="13"/>
      <c r="N65" s="2"/>
      <c r="O65" s="2"/>
      <c r="P65" s="2"/>
      <c r="Q65" s="2"/>
    </row>
    <row r="66" thickBot="1">
      <c r="A66" s="10"/>
      <c r="B66" s="53" t="s">
        <v>127</v>
      </c>
      <c r="C66" s="54"/>
      <c r="D66" s="54"/>
      <c r="E66" s="55" t="s">
        <v>684</v>
      </c>
      <c r="F66" s="54"/>
      <c r="G66" s="54"/>
      <c r="H66" s="56"/>
      <c r="I66" s="54"/>
      <c r="J66" s="56"/>
      <c r="K66" s="54"/>
      <c r="L66" s="54"/>
      <c r="M66" s="13"/>
      <c r="N66" s="2"/>
      <c r="O66" s="2"/>
      <c r="P66" s="2"/>
      <c r="Q66" s="2"/>
    </row>
    <row r="67" thickTop="1">
      <c r="A67" s="10"/>
      <c r="B67" s="44">
        <v>291</v>
      </c>
      <c r="C67" s="45" t="s">
        <v>311</v>
      </c>
      <c r="D67" s="45"/>
      <c r="E67" s="45" t="s">
        <v>312</v>
      </c>
      <c r="F67" s="45" t="s">
        <v>7</v>
      </c>
      <c r="G67" s="46" t="s">
        <v>224</v>
      </c>
      <c r="H67" s="57">
        <v>82.769999999999996</v>
      </c>
      <c r="I67" s="58">
        <v>1083.8399999999999</v>
      </c>
      <c r="J67" s="59">
        <f>ROUND(H67*I67,2)</f>
        <v>89709.440000000002</v>
      </c>
      <c r="K67" s="60">
        <v>0.20999999999999999</v>
      </c>
      <c r="L67" s="61">
        <f>ROUND(J67*1.21,2)</f>
        <v>108548.42</v>
      </c>
      <c r="M67" s="13"/>
      <c r="N67" s="2"/>
      <c r="O67" s="2"/>
      <c r="P67" s="2"/>
      <c r="Q67" s="33">
        <f>IF(ISNUMBER(K67),IF(H67&gt;0,IF(I67&gt;0,J67,0),0),0)</f>
        <v>89709.440000000002</v>
      </c>
      <c r="R67" s="9">
        <f>IF(ISNUMBER(K67)=FALSE,J67,0)</f>
        <v>0</v>
      </c>
    </row>
    <row r="68">
      <c r="A68" s="10"/>
      <c r="B68" s="51" t="s">
        <v>125</v>
      </c>
      <c r="C68" s="1"/>
      <c r="D68" s="1"/>
      <c r="E68" s="52" t="s">
        <v>7</v>
      </c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 thickBot="1">
      <c r="A69" s="10"/>
      <c r="B69" s="53" t="s">
        <v>127</v>
      </c>
      <c r="C69" s="54"/>
      <c r="D69" s="54"/>
      <c r="E69" s="55" t="s">
        <v>685</v>
      </c>
      <c r="F69" s="54"/>
      <c r="G69" s="54"/>
      <c r="H69" s="56"/>
      <c r="I69" s="54"/>
      <c r="J69" s="56"/>
      <c r="K69" s="54"/>
      <c r="L69" s="54"/>
      <c r="M69" s="13"/>
      <c r="N69" s="2"/>
      <c r="O69" s="2"/>
      <c r="P69" s="2"/>
      <c r="Q69" s="2"/>
    </row>
    <row r="70" thickTop="1">
      <c r="A70" s="10"/>
      <c r="B70" s="44">
        <v>292</v>
      </c>
      <c r="C70" s="45" t="s">
        <v>314</v>
      </c>
      <c r="D70" s="45"/>
      <c r="E70" s="45" t="s">
        <v>315</v>
      </c>
      <c r="F70" s="45" t="s">
        <v>7</v>
      </c>
      <c r="G70" s="46" t="s">
        <v>224</v>
      </c>
      <c r="H70" s="57">
        <v>8.2390000000000008</v>
      </c>
      <c r="I70" s="58">
        <v>7252.5</v>
      </c>
      <c r="J70" s="59">
        <f>ROUND(H70*I70,2)</f>
        <v>59753.349999999999</v>
      </c>
      <c r="K70" s="60">
        <v>0.20999999999999999</v>
      </c>
      <c r="L70" s="61">
        <f>ROUND(J70*1.21,2)</f>
        <v>72301.550000000003</v>
      </c>
      <c r="M70" s="13"/>
      <c r="N70" s="2"/>
      <c r="O70" s="2"/>
      <c r="P70" s="2"/>
      <c r="Q70" s="33">
        <f>IF(ISNUMBER(K70),IF(H70&gt;0,IF(I70&gt;0,J70,0),0),0)</f>
        <v>59753.349999999999</v>
      </c>
      <c r="R70" s="9">
        <f>IF(ISNUMBER(K70)=FALSE,J70,0)</f>
        <v>0</v>
      </c>
    </row>
    <row r="71">
      <c r="A71" s="10"/>
      <c r="B71" s="51" t="s">
        <v>125</v>
      </c>
      <c r="C71" s="1"/>
      <c r="D71" s="1"/>
      <c r="E71" s="52" t="s">
        <v>7</v>
      </c>
      <c r="F71" s="1"/>
      <c r="G71" s="1"/>
      <c r="H71" s="43"/>
      <c r="I71" s="1"/>
      <c r="J71" s="43"/>
      <c r="K71" s="1"/>
      <c r="L71" s="1"/>
      <c r="M71" s="13"/>
      <c r="N71" s="2"/>
      <c r="O71" s="2"/>
      <c r="P71" s="2"/>
      <c r="Q71" s="2"/>
    </row>
    <row r="72" thickBot="1">
      <c r="A72" s="10"/>
      <c r="B72" s="53" t="s">
        <v>127</v>
      </c>
      <c r="C72" s="54"/>
      <c r="D72" s="54"/>
      <c r="E72" s="55" t="s">
        <v>686</v>
      </c>
      <c r="F72" s="54"/>
      <c r="G72" s="54"/>
      <c r="H72" s="56"/>
      <c r="I72" s="54"/>
      <c r="J72" s="56"/>
      <c r="K72" s="54"/>
      <c r="L72" s="54"/>
      <c r="M72" s="13"/>
      <c r="N72" s="2"/>
      <c r="O72" s="2"/>
      <c r="P72" s="2"/>
      <c r="Q72" s="2"/>
    </row>
    <row r="73" thickTop="1">
      <c r="A73" s="10"/>
      <c r="B73" s="44">
        <v>293</v>
      </c>
      <c r="C73" s="45" t="s">
        <v>613</v>
      </c>
      <c r="D73" s="45"/>
      <c r="E73" s="45" t="s">
        <v>614</v>
      </c>
      <c r="F73" s="45" t="s">
        <v>7</v>
      </c>
      <c r="G73" s="46" t="s">
        <v>224</v>
      </c>
      <c r="H73" s="57">
        <v>9.3670000000000009</v>
      </c>
      <c r="I73" s="58">
        <v>8483.7700000000004</v>
      </c>
      <c r="J73" s="59">
        <f>ROUND(H73*I73,2)</f>
        <v>79467.470000000001</v>
      </c>
      <c r="K73" s="60">
        <v>0.20999999999999999</v>
      </c>
      <c r="L73" s="61">
        <f>ROUND(J73*1.21,2)</f>
        <v>96155.639999999999</v>
      </c>
      <c r="M73" s="13"/>
      <c r="N73" s="2"/>
      <c r="O73" s="2"/>
      <c r="P73" s="2"/>
      <c r="Q73" s="33">
        <f>IF(ISNUMBER(K73),IF(H73&gt;0,IF(I73&gt;0,J73,0),0),0)</f>
        <v>79467.470000000001</v>
      </c>
      <c r="R73" s="9">
        <f>IF(ISNUMBER(K73)=FALSE,J73,0)</f>
        <v>0</v>
      </c>
    </row>
    <row r="74">
      <c r="A74" s="10"/>
      <c r="B74" s="51" t="s">
        <v>125</v>
      </c>
      <c r="C74" s="1"/>
      <c r="D74" s="1"/>
      <c r="E74" s="52" t="s">
        <v>7</v>
      </c>
      <c r="F74" s="1"/>
      <c r="G74" s="1"/>
      <c r="H74" s="43"/>
      <c r="I74" s="1"/>
      <c r="J74" s="43"/>
      <c r="K74" s="1"/>
      <c r="L74" s="1"/>
      <c r="M74" s="13"/>
      <c r="N74" s="2"/>
      <c r="O74" s="2"/>
      <c r="P74" s="2"/>
      <c r="Q74" s="2"/>
    </row>
    <row r="75" thickBot="1">
      <c r="A75" s="10"/>
      <c r="B75" s="53" t="s">
        <v>127</v>
      </c>
      <c r="C75" s="54"/>
      <c r="D75" s="54"/>
      <c r="E75" s="55" t="s">
        <v>687</v>
      </c>
      <c r="F75" s="54"/>
      <c r="G75" s="54"/>
      <c r="H75" s="56"/>
      <c r="I75" s="54"/>
      <c r="J75" s="56"/>
      <c r="K75" s="54"/>
      <c r="L75" s="54"/>
      <c r="M75" s="13"/>
      <c r="N75" s="2"/>
      <c r="O75" s="2"/>
      <c r="P75" s="2"/>
      <c r="Q75" s="2"/>
    </row>
    <row r="76" thickTop="1" thickBot="1" ht="25" customHeight="1">
      <c r="A76" s="10"/>
      <c r="B76" s="1"/>
      <c r="C76" s="62">
        <v>4</v>
      </c>
      <c r="D76" s="1"/>
      <c r="E76" s="63" t="s">
        <v>193</v>
      </c>
      <c r="F76" s="1"/>
      <c r="G76" s="64" t="s">
        <v>137</v>
      </c>
      <c r="H76" s="65">
        <f>J55+J58+J61+J64+J67+J70+J73</f>
        <v>399968.07999999996</v>
      </c>
      <c r="I76" s="64" t="s">
        <v>138</v>
      </c>
      <c r="J76" s="66">
        <f>(L76-H76)</f>
        <v>83993.300000000047</v>
      </c>
      <c r="K76" s="64" t="s">
        <v>139</v>
      </c>
      <c r="L76" s="67">
        <f>ROUND((J55+J58+J61+J64+J67+J70+J73)*1.21,2)</f>
        <v>483961.38</v>
      </c>
      <c r="M76" s="13"/>
      <c r="N76" s="2"/>
      <c r="O76" s="2"/>
      <c r="P76" s="2"/>
      <c r="Q76" s="33">
        <f>0+Q55+Q58+Q61+Q64+Q67+Q70+Q73</f>
        <v>399968.07999999996</v>
      </c>
      <c r="R76" s="9">
        <f>0+R55+R58+R61+R64+R67+R70+R73</f>
        <v>0</v>
      </c>
      <c r="S76" s="68">
        <f>Q76*(1+J76)+R76</f>
        <v>33595038901.944016</v>
      </c>
    </row>
    <row r="77" thickTop="1" thickBot="1" ht="25" customHeight="1">
      <c r="A77" s="10"/>
      <c r="B77" s="69"/>
      <c r="C77" s="69"/>
      <c r="D77" s="69"/>
      <c r="E77" s="70"/>
      <c r="F77" s="69"/>
      <c r="G77" s="71" t="s">
        <v>140</v>
      </c>
      <c r="H77" s="72">
        <f>0+J55+J58+J61+J64+J67+J70+J73</f>
        <v>399968.07999999996</v>
      </c>
      <c r="I77" s="71" t="s">
        <v>141</v>
      </c>
      <c r="J77" s="73">
        <f>0+J76</f>
        <v>83993.300000000047</v>
      </c>
      <c r="K77" s="71" t="s">
        <v>142</v>
      </c>
      <c r="L77" s="74">
        <f>0+L76</f>
        <v>483961.38</v>
      </c>
      <c r="M77" s="13"/>
      <c r="N77" s="2"/>
      <c r="O77" s="2"/>
      <c r="P77" s="2"/>
      <c r="Q77" s="2"/>
    </row>
    <row r="78" ht="40" customHeight="1">
      <c r="A78" s="10"/>
      <c r="B78" s="75" t="s">
        <v>166</v>
      </c>
      <c r="C78" s="1"/>
      <c r="D78" s="1"/>
      <c r="E78" s="1"/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>
      <c r="A79" s="10"/>
      <c r="B79" s="44">
        <v>294</v>
      </c>
      <c r="C79" s="45" t="s">
        <v>688</v>
      </c>
      <c r="D79" s="45"/>
      <c r="E79" s="45" t="s">
        <v>689</v>
      </c>
      <c r="F79" s="45" t="s">
        <v>7</v>
      </c>
      <c r="G79" s="46" t="s">
        <v>169</v>
      </c>
      <c r="H79" s="47">
        <v>276.39999999999998</v>
      </c>
      <c r="I79" s="26">
        <v>483.26999999999998</v>
      </c>
      <c r="J79" s="48">
        <f>ROUND(H79*I79,2)</f>
        <v>133575.82999999999</v>
      </c>
      <c r="K79" s="49">
        <v>0.20999999999999999</v>
      </c>
      <c r="L79" s="50">
        <f>ROUND(J79*1.21,2)</f>
        <v>161626.75</v>
      </c>
      <c r="M79" s="13"/>
      <c r="N79" s="2"/>
      <c r="O79" s="2"/>
      <c r="P79" s="2"/>
      <c r="Q79" s="33">
        <f>IF(ISNUMBER(K79),IF(H79&gt;0,IF(I79&gt;0,J79,0),0),0)</f>
        <v>133575.82999999999</v>
      </c>
      <c r="R79" s="9">
        <f>IF(ISNUMBER(K79)=FALSE,J79,0)</f>
        <v>0</v>
      </c>
    </row>
    <row r="80">
      <c r="A80" s="10"/>
      <c r="B80" s="51" t="s">
        <v>125</v>
      </c>
      <c r="C80" s="1"/>
      <c r="D80" s="1"/>
      <c r="E80" s="52" t="s">
        <v>690</v>
      </c>
      <c r="F80" s="1"/>
      <c r="G80" s="1"/>
      <c r="H80" s="43"/>
      <c r="I80" s="1"/>
      <c r="J80" s="43"/>
      <c r="K80" s="1"/>
      <c r="L80" s="1"/>
      <c r="M80" s="13"/>
      <c r="N80" s="2"/>
      <c r="O80" s="2"/>
      <c r="P80" s="2"/>
      <c r="Q80" s="2"/>
    </row>
    <row r="81" thickBot="1">
      <c r="A81" s="10"/>
      <c r="B81" s="53" t="s">
        <v>127</v>
      </c>
      <c r="C81" s="54"/>
      <c r="D81" s="54"/>
      <c r="E81" s="55" t="s">
        <v>691</v>
      </c>
      <c r="F81" s="54"/>
      <c r="G81" s="54"/>
      <c r="H81" s="56"/>
      <c r="I81" s="54"/>
      <c r="J81" s="56"/>
      <c r="K81" s="54"/>
      <c r="L81" s="54"/>
      <c r="M81" s="13"/>
      <c r="N81" s="2"/>
      <c r="O81" s="2"/>
      <c r="P81" s="2"/>
      <c r="Q81" s="2"/>
    </row>
    <row r="82" thickTop="1" thickBot="1" ht="25" customHeight="1">
      <c r="A82" s="10"/>
      <c r="B82" s="1"/>
      <c r="C82" s="62">
        <v>7</v>
      </c>
      <c r="D82" s="1"/>
      <c r="E82" s="63" t="s">
        <v>110</v>
      </c>
      <c r="F82" s="1"/>
      <c r="G82" s="64" t="s">
        <v>137</v>
      </c>
      <c r="H82" s="65">
        <f>0+J79</f>
        <v>133575.82999999999</v>
      </c>
      <c r="I82" s="64" t="s">
        <v>138</v>
      </c>
      <c r="J82" s="66">
        <f>(L82-H82)</f>
        <v>28050.920000000013</v>
      </c>
      <c r="K82" s="64" t="s">
        <v>139</v>
      </c>
      <c r="L82" s="67">
        <f>ROUND((0+J79)*1.21,2)</f>
        <v>161626.75</v>
      </c>
      <c r="M82" s="13"/>
      <c r="N82" s="2"/>
      <c r="O82" s="2"/>
      <c r="P82" s="2"/>
      <c r="Q82" s="33">
        <f>0+Q79</f>
        <v>133575.82999999999</v>
      </c>
      <c r="R82" s="9">
        <f>0+R79</f>
        <v>0</v>
      </c>
      <c r="S82" s="68">
        <f>Q82*(1+J82)+R82</f>
        <v>3747058497.0936012</v>
      </c>
    </row>
    <row r="83" thickTop="1" thickBot="1" ht="25" customHeight="1">
      <c r="A83" s="10"/>
      <c r="B83" s="69"/>
      <c r="C83" s="69"/>
      <c r="D83" s="69"/>
      <c r="E83" s="70"/>
      <c r="F83" s="69"/>
      <c r="G83" s="71" t="s">
        <v>140</v>
      </c>
      <c r="H83" s="72">
        <f>0+J79</f>
        <v>133575.82999999999</v>
      </c>
      <c r="I83" s="71" t="s">
        <v>141</v>
      </c>
      <c r="J83" s="73">
        <f>0+J82</f>
        <v>28050.920000000013</v>
      </c>
      <c r="K83" s="71" t="s">
        <v>142</v>
      </c>
      <c r="L83" s="74">
        <f>0+L82</f>
        <v>161626.75</v>
      </c>
      <c r="M83" s="13"/>
      <c r="N83" s="2"/>
      <c r="O83" s="2"/>
      <c r="P83" s="2"/>
      <c r="Q83" s="2"/>
    </row>
    <row r="84" ht="40" customHeight="1">
      <c r="A84" s="10"/>
      <c r="B84" s="75" t="s">
        <v>184</v>
      </c>
      <c r="C84" s="1"/>
      <c r="D84" s="1"/>
      <c r="E84" s="1"/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>
      <c r="A85" s="10"/>
      <c r="B85" s="44">
        <v>295</v>
      </c>
      <c r="C85" s="45" t="s">
        <v>659</v>
      </c>
      <c r="D85" s="45"/>
      <c r="E85" s="45" t="s">
        <v>660</v>
      </c>
      <c r="F85" s="45" t="s">
        <v>7</v>
      </c>
      <c r="G85" s="46" t="s">
        <v>181</v>
      </c>
      <c r="H85" s="47">
        <v>15</v>
      </c>
      <c r="I85" s="26">
        <v>3515.3400000000001</v>
      </c>
      <c r="J85" s="48">
        <f>ROUND(H85*I85,2)</f>
        <v>52730.099999999999</v>
      </c>
      <c r="K85" s="49">
        <v>0.20999999999999999</v>
      </c>
      <c r="L85" s="50">
        <f>ROUND(J85*1.21,2)</f>
        <v>63803.419999999998</v>
      </c>
      <c r="M85" s="13"/>
      <c r="N85" s="2"/>
      <c r="O85" s="2"/>
      <c r="P85" s="2"/>
      <c r="Q85" s="33">
        <f>IF(ISNUMBER(K85),IF(H85&gt;0,IF(I85&gt;0,J85,0),0),0)</f>
        <v>52730.099999999999</v>
      </c>
      <c r="R85" s="9">
        <f>IF(ISNUMBER(K85)=FALSE,J85,0)</f>
        <v>0</v>
      </c>
    </row>
    <row r="86">
      <c r="A86" s="10"/>
      <c r="B86" s="51" t="s">
        <v>125</v>
      </c>
      <c r="C86" s="1"/>
      <c r="D86" s="1"/>
      <c r="E86" s="52" t="s">
        <v>7</v>
      </c>
      <c r="F86" s="1"/>
      <c r="G86" s="1"/>
      <c r="H86" s="43"/>
      <c r="I86" s="1"/>
      <c r="J86" s="43"/>
      <c r="K86" s="1"/>
      <c r="L86" s="1"/>
      <c r="M86" s="13"/>
      <c r="N86" s="2"/>
      <c r="O86" s="2"/>
      <c r="P86" s="2"/>
      <c r="Q86" s="2"/>
    </row>
    <row r="87" thickBot="1">
      <c r="A87" s="10"/>
      <c r="B87" s="53" t="s">
        <v>127</v>
      </c>
      <c r="C87" s="54"/>
      <c r="D87" s="54"/>
      <c r="E87" s="55" t="s">
        <v>692</v>
      </c>
      <c r="F87" s="54"/>
      <c r="G87" s="54"/>
      <c r="H87" s="56"/>
      <c r="I87" s="54"/>
      <c r="J87" s="56"/>
      <c r="K87" s="54"/>
      <c r="L87" s="54"/>
      <c r="M87" s="13"/>
      <c r="N87" s="2"/>
      <c r="O87" s="2"/>
      <c r="P87" s="2"/>
      <c r="Q87" s="2"/>
    </row>
    <row r="88" thickTop="1">
      <c r="A88" s="10"/>
      <c r="B88" s="44">
        <v>296</v>
      </c>
      <c r="C88" s="45" t="s">
        <v>693</v>
      </c>
      <c r="D88" s="45"/>
      <c r="E88" s="45" t="s">
        <v>694</v>
      </c>
      <c r="F88" s="45" t="s">
        <v>7</v>
      </c>
      <c r="G88" s="46" t="s">
        <v>224</v>
      </c>
      <c r="H88" s="57">
        <v>19.588000000000001</v>
      </c>
      <c r="I88" s="58">
        <v>15327.700000000001</v>
      </c>
      <c r="J88" s="59">
        <f>ROUND(H88*I88,2)</f>
        <v>300238.98999999999</v>
      </c>
      <c r="K88" s="60">
        <v>0.20999999999999999</v>
      </c>
      <c r="L88" s="61">
        <f>ROUND(J88*1.21,2)</f>
        <v>363289.17999999999</v>
      </c>
      <c r="M88" s="13"/>
      <c r="N88" s="2"/>
      <c r="O88" s="2"/>
      <c r="P88" s="2"/>
      <c r="Q88" s="33">
        <f>IF(ISNUMBER(K88),IF(H88&gt;0,IF(I88&gt;0,J88,0),0),0)</f>
        <v>300238.98999999999</v>
      </c>
      <c r="R88" s="9">
        <f>IF(ISNUMBER(K88)=FALSE,J88,0)</f>
        <v>0</v>
      </c>
    </row>
    <row r="89">
      <c r="A89" s="10"/>
      <c r="B89" s="51" t="s">
        <v>125</v>
      </c>
      <c r="C89" s="1"/>
      <c r="D89" s="1"/>
      <c r="E89" s="52" t="s">
        <v>695</v>
      </c>
      <c r="F89" s="1"/>
      <c r="G89" s="1"/>
      <c r="H89" s="43"/>
      <c r="I89" s="1"/>
      <c r="J89" s="43"/>
      <c r="K89" s="1"/>
      <c r="L89" s="1"/>
      <c r="M89" s="13"/>
      <c r="N89" s="2"/>
      <c r="O89" s="2"/>
      <c r="P89" s="2"/>
      <c r="Q89" s="2"/>
    </row>
    <row r="90" thickBot="1">
      <c r="A90" s="10"/>
      <c r="B90" s="53" t="s">
        <v>127</v>
      </c>
      <c r="C90" s="54"/>
      <c r="D90" s="54"/>
      <c r="E90" s="55" t="s">
        <v>696</v>
      </c>
      <c r="F90" s="54"/>
      <c r="G90" s="54"/>
      <c r="H90" s="56"/>
      <c r="I90" s="54"/>
      <c r="J90" s="56"/>
      <c r="K90" s="54"/>
      <c r="L90" s="54"/>
      <c r="M90" s="13"/>
      <c r="N90" s="2"/>
      <c r="O90" s="2"/>
      <c r="P90" s="2"/>
      <c r="Q90" s="2"/>
    </row>
    <row r="91" thickTop="1">
      <c r="A91" s="10"/>
      <c r="B91" s="44">
        <v>297</v>
      </c>
      <c r="C91" s="45" t="s">
        <v>697</v>
      </c>
      <c r="D91" s="45"/>
      <c r="E91" s="45" t="s">
        <v>698</v>
      </c>
      <c r="F91" s="45" t="s">
        <v>7</v>
      </c>
      <c r="G91" s="46" t="s">
        <v>181</v>
      </c>
      <c r="H91" s="57">
        <v>24</v>
      </c>
      <c r="I91" s="58">
        <v>48259.839999999997</v>
      </c>
      <c r="J91" s="59">
        <f>ROUND(H91*I91,2)</f>
        <v>1158236.1599999999</v>
      </c>
      <c r="K91" s="60">
        <v>0.20999999999999999</v>
      </c>
      <c r="L91" s="61">
        <f>ROUND(J91*1.21,2)</f>
        <v>1401465.75</v>
      </c>
      <c r="M91" s="13"/>
      <c r="N91" s="2"/>
      <c r="O91" s="2"/>
      <c r="P91" s="2"/>
      <c r="Q91" s="33">
        <f>IF(ISNUMBER(K91),IF(H91&gt;0,IF(I91&gt;0,J91,0),0),0)</f>
        <v>1158236.1599999999</v>
      </c>
      <c r="R91" s="9">
        <f>IF(ISNUMBER(K91)=FALSE,J91,0)</f>
        <v>0</v>
      </c>
    </row>
    <row r="92">
      <c r="A92" s="10"/>
      <c r="B92" s="51" t="s">
        <v>125</v>
      </c>
      <c r="C92" s="1"/>
      <c r="D92" s="1"/>
      <c r="E92" s="52" t="s">
        <v>7</v>
      </c>
      <c r="F92" s="1"/>
      <c r="G92" s="1"/>
      <c r="H92" s="43"/>
      <c r="I92" s="1"/>
      <c r="J92" s="43"/>
      <c r="K92" s="1"/>
      <c r="L92" s="1"/>
      <c r="M92" s="13"/>
      <c r="N92" s="2"/>
      <c r="O92" s="2"/>
      <c r="P92" s="2"/>
      <c r="Q92" s="2"/>
    </row>
    <row r="93" thickBot="1">
      <c r="A93" s="10"/>
      <c r="B93" s="53" t="s">
        <v>127</v>
      </c>
      <c r="C93" s="54"/>
      <c r="D93" s="54"/>
      <c r="E93" s="55" t="s">
        <v>699</v>
      </c>
      <c r="F93" s="54"/>
      <c r="G93" s="54"/>
      <c r="H93" s="56"/>
      <c r="I93" s="54"/>
      <c r="J93" s="56"/>
      <c r="K93" s="54"/>
      <c r="L93" s="54"/>
      <c r="M93" s="13"/>
      <c r="N93" s="2"/>
      <c r="O93" s="2"/>
      <c r="P93" s="2"/>
      <c r="Q93" s="2"/>
    </row>
    <row r="94" thickTop="1" thickBot="1" ht="25" customHeight="1">
      <c r="A94" s="10"/>
      <c r="B94" s="1"/>
      <c r="C94" s="62">
        <v>9</v>
      </c>
      <c r="D94" s="1"/>
      <c r="E94" s="63" t="s">
        <v>112</v>
      </c>
      <c r="F94" s="1"/>
      <c r="G94" s="64" t="s">
        <v>137</v>
      </c>
      <c r="H94" s="65">
        <f>J85+J88+J91</f>
        <v>1511205.25</v>
      </c>
      <c r="I94" s="64" t="s">
        <v>138</v>
      </c>
      <c r="J94" s="66">
        <f>(L94-H94)</f>
        <v>317353.10000000009</v>
      </c>
      <c r="K94" s="64" t="s">
        <v>139</v>
      </c>
      <c r="L94" s="67">
        <f>ROUND((J85+J88+J91)*1.21,2)</f>
        <v>1828558.3500000001</v>
      </c>
      <c r="M94" s="13"/>
      <c r="N94" s="2"/>
      <c r="O94" s="2"/>
      <c r="P94" s="2"/>
      <c r="Q94" s="33">
        <f>0+Q85+Q88+Q91</f>
        <v>1511205.25</v>
      </c>
      <c r="R94" s="9">
        <f>0+R85+R88+R91</f>
        <v>0</v>
      </c>
      <c r="S94" s="68">
        <f>Q94*(1+J94)+R94</f>
        <v>479587182029.02515</v>
      </c>
    </row>
    <row r="95" thickTop="1" thickBot="1" ht="25" customHeight="1">
      <c r="A95" s="10"/>
      <c r="B95" s="69"/>
      <c r="C95" s="69"/>
      <c r="D95" s="69"/>
      <c r="E95" s="70"/>
      <c r="F95" s="69"/>
      <c r="G95" s="71" t="s">
        <v>140</v>
      </c>
      <c r="H95" s="72">
        <f>0+J85+J88+J91</f>
        <v>1511205.25</v>
      </c>
      <c r="I95" s="71" t="s">
        <v>141</v>
      </c>
      <c r="J95" s="73">
        <f>0+J94</f>
        <v>317353.10000000009</v>
      </c>
      <c r="K95" s="71" t="s">
        <v>142</v>
      </c>
      <c r="L95" s="74">
        <f>0+L94</f>
        <v>1828558.3500000001</v>
      </c>
      <c r="M95" s="13"/>
      <c r="N95" s="2"/>
      <c r="O95" s="2"/>
      <c r="P95" s="2"/>
      <c r="Q95" s="2"/>
    </row>
    <row r="96">
      <c r="A96" s="14"/>
      <c r="B96" s="4"/>
      <c r="C96" s="4"/>
      <c r="D96" s="4"/>
      <c r="E96" s="4"/>
      <c r="F96" s="4"/>
      <c r="G96" s="4"/>
      <c r="H96" s="76"/>
      <c r="I96" s="4"/>
      <c r="J96" s="76"/>
      <c r="K96" s="4"/>
      <c r="L96" s="4"/>
      <c r="M96" s="15"/>
      <c r="N96" s="2"/>
      <c r="O96" s="2"/>
      <c r="P96" s="2"/>
      <c r="Q96" s="2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2"/>
      <c r="O97" s="2"/>
      <c r="P97" s="2"/>
      <c r="Q97" s="2"/>
    </row>
  </sheetData>
  <mergeCells count="57">
    <mergeCell ref="B36:L36"/>
    <mergeCell ref="B38:D38"/>
    <mergeCell ref="B39:D39"/>
    <mergeCell ref="B41:D41"/>
    <mergeCell ref="B42:D42"/>
    <mergeCell ref="B44:D44"/>
    <mergeCell ref="B45:D45"/>
    <mergeCell ref="B48:L48"/>
    <mergeCell ref="B50:D50"/>
    <mergeCell ref="B51:D51"/>
    <mergeCell ref="B54:L54"/>
    <mergeCell ref="B56:D56"/>
    <mergeCell ref="B57:D57"/>
    <mergeCell ref="B59:D59"/>
    <mergeCell ref="B60:D60"/>
    <mergeCell ref="B62:D62"/>
    <mergeCell ref="B63:D63"/>
    <mergeCell ref="B65:D65"/>
    <mergeCell ref="B66:D66"/>
    <mergeCell ref="B68:D68"/>
    <mergeCell ref="B69:D69"/>
    <mergeCell ref="B71:D71"/>
    <mergeCell ref="B72:D72"/>
    <mergeCell ref="B74:D74"/>
    <mergeCell ref="B75:D75"/>
    <mergeCell ref="B78:L78"/>
    <mergeCell ref="B80:D80"/>
    <mergeCell ref="B81:D81"/>
    <mergeCell ref="B86:D86"/>
    <mergeCell ref="B87:D87"/>
    <mergeCell ref="B89:D89"/>
    <mergeCell ref="B90:D90"/>
    <mergeCell ref="B92:D92"/>
    <mergeCell ref="B93:D93"/>
    <mergeCell ref="B84:L8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4:D24"/>
    <mergeCell ref="B27:C28"/>
    <mergeCell ref="B30:L30"/>
    <mergeCell ref="B32:D32"/>
    <mergeCell ref="B33:D33"/>
    <mergeCell ref="B25:D25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0+(H58+H94+H103+H112+H124+H139+H148+H154+H169)</f>
        <v>1838832.51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0+H59+H95+H104+H113+H125+H140+H149+H155+H170</f>
        <v>1838832.51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700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ROUND(0+((H58+H94+H103+H112+H124+H139+H148+H154+H169)*1.21),2)</f>
        <v>2224987.3399999999</v>
      </c>
      <c r="K11" s="1"/>
      <c r="L11" s="1"/>
      <c r="M11" s="13"/>
      <c r="N11" s="2"/>
      <c r="O11" s="2"/>
      <c r="P11" s="2"/>
      <c r="Q11" s="33">
        <f>IF(SUM(K20:K28)&gt;0,ROUND(SUM(S20:S28)/SUM(K20:K28)-1,8),0)</f>
        <v>165516.66999843001</v>
      </c>
      <c r="R11" s="9">
        <f>AVERAGE(J58,J94,J103,J112,J124,J139,J148,J154,J169)</f>
        <v>42906.092222222243</v>
      </c>
      <c r="S11" s="9">
        <f>J10*(1+Q11)</f>
        <v>304359272572.56476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0+J34+J37+J40+J43+J46+J49+J52+J55</f>
        <v>90800</v>
      </c>
      <c r="L20" s="38">
        <f>0+L58</f>
        <v>109868</v>
      </c>
      <c r="M20" s="13"/>
      <c r="N20" s="2"/>
      <c r="O20" s="2"/>
      <c r="P20" s="2"/>
      <c r="Q20" s="2"/>
      <c r="S20" s="9">
        <f>S58</f>
        <v>1731465200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0+J61+J64+J67+J70+J73+J76+J79+J82+J85+J88+J91</f>
        <v>170579.16</v>
      </c>
      <c r="L21" s="38">
        <f>0+L94</f>
        <v>206400.78</v>
      </c>
      <c r="M21" s="13"/>
      <c r="N21" s="2"/>
      <c r="O21" s="2"/>
      <c r="P21" s="2"/>
      <c r="Q21" s="2"/>
      <c r="S21" s="9">
        <f>S94</f>
        <v>6110592428.5991993</v>
      </c>
    </row>
    <row r="22">
      <c r="A22" s="10"/>
      <c r="B22" s="36">
        <v>2</v>
      </c>
      <c r="C22" s="1"/>
      <c r="D22" s="1"/>
      <c r="E22" s="37" t="s">
        <v>192</v>
      </c>
      <c r="F22" s="1"/>
      <c r="G22" s="1"/>
      <c r="H22" s="1"/>
      <c r="I22" s="1"/>
      <c r="J22" s="1"/>
      <c r="K22" s="38">
        <f>0+J97+J100</f>
        <v>119976.15000000001</v>
      </c>
      <c r="L22" s="38">
        <f>0+L103</f>
        <v>145171.14000000001</v>
      </c>
      <c r="M22" s="13"/>
      <c r="N22" s="2"/>
      <c r="O22" s="2"/>
      <c r="P22" s="2"/>
      <c r="Q22" s="2"/>
      <c r="S22" s="9">
        <f>S103</f>
        <v>3022917875.6385007</v>
      </c>
    </row>
    <row r="23">
      <c r="A23" s="10"/>
      <c r="B23" s="36">
        <v>3</v>
      </c>
      <c r="C23" s="1"/>
      <c r="D23" s="1"/>
      <c r="E23" s="37" t="s">
        <v>646</v>
      </c>
      <c r="F23" s="1"/>
      <c r="G23" s="1"/>
      <c r="H23" s="1"/>
      <c r="I23" s="1"/>
      <c r="J23" s="1"/>
      <c r="K23" s="38">
        <f>0+J106+J109</f>
        <v>49935.840000000004</v>
      </c>
      <c r="L23" s="38">
        <f>0+L112</f>
        <v>60422.370000000003</v>
      </c>
      <c r="M23" s="13"/>
      <c r="N23" s="2"/>
      <c r="O23" s="2"/>
      <c r="P23" s="2"/>
      <c r="Q23" s="2"/>
      <c r="S23" s="9">
        <f>S112</f>
        <v>523703620.07519996</v>
      </c>
    </row>
    <row r="24">
      <c r="A24" s="10"/>
      <c r="B24" s="36">
        <v>4</v>
      </c>
      <c r="C24" s="1"/>
      <c r="D24" s="1"/>
      <c r="E24" s="37" t="s">
        <v>193</v>
      </c>
      <c r="F24" s="1"/>
      <c r="G24" s="1"/>
      <c r="H24" s="1"/>
      <c r="I24" s="1"/>
      <c r="J24" s="1"/>
      <c r="K24" s="38">
        <f>0+J115+J118+J121</f>
        <v>10362.780000000001</v>
      </c>
      <c r="L24" s="38">
        <f>0+L124</f>
        <v>12538.959999999999</v>
      </c>
      <c r="M24" s="13"/>
      <c r="N24" s="2"/>
      <c r="O24" s="2"/>
      <c r="P24" s="2"/>
      <c r="Q24" s="2"/>
      <c r="S24" s="9">
        <f>S124</f>
        <v>22561637.360399984</v>
      </c>
    </row>
    <row r="25">
      <c r="A25" s="10"/>
      <c r="B25" s="36">
        <v>5</v>
      </c>
      <c r="C25" s="1"/>
      <c r="D25" s="1"/>
      <c r="E25" s="37" t="s">
        <v>194</v>
      </c>
      <c r="F25" s="1"/>
      <c r="G25" s="1"/>
      <c r="H25" s="1"/>
      <c r="I25" s="1"/>
      <c r="J25" s="1"/>
      <c r="K25" s="38">
        <f>0+J127+J130+J133+J136</f>
        <v>1167199.8499999999</v>
      </c>
      <c r="L25" s="38">
        <f>0+L139</f>
        <v>1412311.8200000001</v>
      </c>
      <c r="M25" s="41"/>
      <c r="N25" s="2"/>
      <c r="O25" s="2"/>
      <c r="P25" s="2"/>
      <c r="Q25" s="2"/>
      <c r="S25" s="9">
        <f>S139</f>
        <v>286095821817.05469</v>
      </c>
    </row>
    <row r="26">
      <c r="A26" s="10"/>
      <c r="B26" s="36">
        <v>7</v>
      </c>
      <c r="C26" s="1"/>
      <c r="D26" s="1"/>
      <c r="E26" s="37" t="s">
        <v>110</v>
      </c>
      <c r="F26" s="1"/>
      <c r="G26" s="1"/>
      <c r="H26" s="1"/>
      <c r="I26" s="1"/>
      <c r="J26" s="1"/>
      <c r="K26" s="38">
        <f>0+J142+J145</f>
        <v>171153.59999999998</v>
      </c>
      <c r="L26" s="38">
        <f>0+L148</f>
        <v>207095.85999999999</v>
      </c>
      <c r="M26" s="41"/>
      <c r="N26" s="2"/>
      <c r="O26" s="2"/>
      <c r="P26" s="2"/>
      <c r="Q26" s="2"/>
      <c r="S26" s="9">
        <f>S148</f>
        <v>6151818344.736001</v>
      </c>
    </row>
    <row r="27">
      <c r="A27" s="10"/>
      <c r="B27" s="36">
        <v>8</v>
      </c>
      <c r="C27" s="1"/>
      <c r="D27" s="1"/>
      <c r="E27" s="37" t="s">
        <v>111</v>
      </c>
      <c r="F27" s="1"/>
      <c r="G27" s="1"/>
      <c r="H27" s="1"/>
      <c r="I27" s="1"/>
      <c r="J27" s="1"/>
      <c r="K27" s="38">
        <f>0+J151</f>
        <v>1086.5999999999999</v>
      </c>
      <c r="L27" s="38">
        <f>0+L154</f>
        <v>1314.79</v>
      </c>
      <c r="M27" s="41"/>
      <c r="N27" s="2"/>
      <c r="O27" s="2"/>
      <c r="P27" s="2"/>
      <c r="Q27" s="2"/>
      <c r="S27" s="9">
        <f>S154</f>
        <v>249037.85400000005</v>
      </c>
    </row>
    <row r="28">
      <c r="A28" s="10"/>
      <c r="B28" s="36">
        <v>9</v>
      </c>
      <c r="C28" s="1"/>
      <c r="D28" s="1"/>
      <c r="E28" s="37" t="s">
        <v>112</v>
      </c>
      <c r="F28" s="1"/>
      <c r="G28" s="1"/>
      <c r="H28" s="1"/>
      <c r="I28" s="1"/>
      <c r="J28" s="1"/>
      <c r="K28" s="38">
        <f>0+J157+J160+J163+J166</f>
        <v>57738.530000000006</v>
      </c>
      <c r="L28" s="38">
        <f>0+L169</f>
        <v>69863.619999999995</v>
      </c>
      <c r="M28" s="41"/>
      <c r="N28" s="2"/>
      <c r="O28" s="2"/>
      <c r="P28" s="2"/>
      <c r="Q28" s="2"/>
      <c r="S28" s="9">
        <f>S169</f>
        <v>700142611.2476995</v>
      </c>
    </row>
    <row r="29">
      <c r="A29" s="1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39"/>
      <c r="N29" s="2"/>
      <c r="O29" s="2"/>
      <c r="P29" s="2"/>
      <c r="Q29" s="2"/>
    </row>
    <row r="30" ht="14" customHeight="1">
      <c r="A30" s="4"/>
      <c r="B30" s="28" t="s">
        <v>113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40"/>
      <c r="N31" s="2"/>
      <c r="O31" s="2"/>
      <c r="P31" s="2"/>
      <c r="Q31" s="2"/>
    </row>
    <row r="32" ht="18" customHeight="1">
      <c r="A32" s="10"/>
      <c r="B32" s="34" t="s">
        <v>114</v>
      </c>
      <c r="C32" s="34" t="s">
        <v>106</v>
      </c>
      <c r="D32" s="34" t="s">
        <v>115</v>
      </c>
      <c r="E32" s="34" t="s">
        <v>107</v>
      </c>
      <c r="F32" s="34" t="s">
        <v>116</v>
      </c>
      <c r="G32" s="35" t="s">
        <v>117</v>
      </c>
      <c r="H32" s="23" t="s">
        <v>118</v>
      </c>
      <c r="I32" s="23" t="s">
        <v>119</v>
      </c>
      <c r="J32" s="23" t="s">
        <v>17</v>
      </c>
      <c r="K32" s="35" t="s">
        <v>120</v>
      </c>
      <c r="L32" s="23" t="s">
        <v>18</v>
      </c>
      <c r="M32" s="41"/>
      <c r="N32" s="2"/>
      <c r="O32" s="2"/>
      <c r="P32" s="2"/>
      <c r="Q32" s="2"/>
    </row>
    <row r="33" ht="40" customHeight="1">
      <c r="A33" s="10"/>
      <c r="B33" s="42" t="s">
        <v>121</v>
      </c>
      <c r="C33" s="1"/>
      <c r="D33" s="1"/>
      <c r="E33" s="1"/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>
      <c r="A34" s="10"/>
      <c r="B34" s="44">
        <v>298</v>
      </c>
      <c r="C34" s="45" t="s">
        <v>195</v>
      </c>
      <c r="D34" s="45"/>
      <c r="E34" s="45" t="s">
        <v>196</v>
      </c>
      <c r="F34" s="45" t="s">
        <v>7</v>
      </c>
      <c r="G34" s="46" t="s">
        <v>124</v>
      </c>
      <c r="H34" s="47">
        <v>1</v>
      </c>
      <c r="I34" s="26">
        <v>4000</v>
      </c>
      <c r="J34" s="48">
        <f>ROUND(H34*I34,2)</f>
        <v>4000</v>
      </c>
      <c r="K34" s="49">
        <v>0.20999999999999999</v>
      </c>
      <c r="L34" s="50">
        <f>ROUND(J34*1.21,2)</f>
        <v>4840</v>
      </c>
      <c r="M34" s="13"/>
      <c r="N34" s="2"/>
      <c r="O34" s="2"/>
      <c r="P34" s="2"/>
      <c r="Q34" s="33">
        <f>IF(ISNUMBER(K34),IF(H34&gt;0,IF(I34&gt;0,J34,0),0),0)</f>
        <v>4000</v>
      </c>
      <c r="R34" s="9">
        <f>IF(ISNUMBER(K34)=FALSE,J34,0)</f>
        <v>0</v>
      </c>
    </row>
    <row r="35">
      <c r="A35" s="10"/>
      <c r="B35" s="51" t="s">
        <v>125</v>
      </c>
      <c r="C35" s="1"/>
      <c r="D35" s="1"/>
      <c r="E35" s="52" t="s">
        <v>197</v>
      </c>
      <c r="F35" s="1"/>
      <c r="G35" s="1"/>
      <c r="H35" s="43"/>
      <c r="I35" s="1"/>
      <c r="J35" s="43"/>
      <c r="K35" s="1"/>
      <c r="L35" s="1"/>
      <c r="M35" s="13"/>
      <c r="N35" s="2"/>
      <c r="O35" s="2"/>
      <c r="P35" s="2"/>
      <c r="Q35" s="2"/>
    </row>
    <row r="36" thickBot="1">
      <c r="A36" s="10"/>
      <c r="B36" s="53" t="s">
        <v>127</v>
      </c>
      <c r="C36" s="54"/>
      <c r="D36" s="54"/>
      <c r="E36" s="55" t="s">
        <v>7</v>
      </c>
      <c r="F36" s="54"/>
      <c r="G36" s="54"/>
      <c r="H36" s="56"/>
      <c r="I36" s="54"/>
      <c r="J36" s="56"/>
      <c r="K36" s="54"/>
      <c r="L36" s="54"/>
      <c r="M36" s="13"/>
      <c r="N36" s="2"/>
      <c r="O36" s="2"/>
      <c r="P36" s="2"/>
      <c r="Q36" s="2"/>
    </row>
    <row r="37" thickTop="1">
      <c r="A37" s="10"/>
      <c r="B37" s="44">
        <v>299</v>
      </c>
      <c r="C37" s="45" t="s">
        <v>198</v>
      </c>
      <c r="D37" s="45" t="s">
        <v>199</v>
      </c>
      <c r="E37" s="45" t="s">
        <v>200</v>
      </c>
      <c r="F37" s="45" t="s">
        <v>7</v>
      </c>
      <c r="G37" s="46" t="s">
        <v>124</v>
      </c>
      <c r="H37" s="57">
        <v>1</v>
      </c>
      <c r="I37" s="58">
        <v>10500</v>
      </c>
      <c r="J37" s="59">
        <f>ROUND(H37*I37,2)</f>
        <v>10500</v>
      </c>
      <c r="K37" s="60">
        <v>0.20999999999999999</v>
      </c>
      <c r="L37" s="61">
        <f>ROUND(J37*1.21,2)</f>
        <v>12705</v>
      </c>
      <c r="M37" s="13"/>
      <c r="N37" s="2"/>
      <c r="O37" s="2"/>
      <c r="P37" s="2"/>
      <c r="Q37" s="33">
        <f>IF(ISNUMBER(K37),IF(H37&gt;0,IF(I37&gt;0,J37,0),0),0)</f>
        <v>10500</v>
      </c>
      <c r="R37" s="9">
        <f>IF(ISNUMBER(K37)=FALSE,J37,0)</f>
        <v>0</v>
      </c>
    </row>
    <row r="38">
      <c r="A38" s="10"/>
      <c r="B38" s="51" t="s">
        <v>125</v>
      </c>
      <c r="C38" s="1"/>
      <c r="D38" s="1"/>
      <c r="E38" s="52" t="s">
        <v>201</v>
      </c>
      <c r="F38" s="1"/>
      <c r="G38" s="1"/>
      <c r="H38" s="43"/>
      <c r="I38" s="1"/>
      <c r="J38" s="43"/>
      <c r="K38" s="1"/>
      <c r="L38" s="1"/>
      <c r="M38" s="13"/>
      <c r="N38" s="2"/>
      <c r="O38" s="2"/>
      <c r="P38" s="2"/>
      <c r="Q38" s="2"/>
    </row>
    <row r="39" thickBot="1">
      <c r="A39" s="10"/>
      <c r="B39" s="53" t="s">
        <v>127</v>
      </c>
      <c r="C39" s="54"/>
      <c r="D39" s="54"/>
      <c r="E39" s="55" t="s">
        <v>7</v>
      </c>
      <c r="F39" s="54"/>
      <c r="G39" s="54"/>
      <c r="H39" s="56"/>
      <c r="I39" s="54"/>
      <c r="J39" s="56"/>
      <c r="K39" s="54"/>
      <c r="L39" s="54"/>
      <c r="M39" s="13"/>
      <c r="N39" s="2"/>
      <c r="O39" s="2"/>
      <c r="P39" s="2"/>
      <c r="Q39" s="2"/>
    </row>
    <row r="40" thickTop="1">
      <c r="A40" s="10"/>
      <c r="B40" s="44">
        <v>300</v>
      </c>
      <c r="C40" s="45" t="s">
        <v>198</v>
      </c>
      <c r="D40" s="45" t="s">
        <v>202</v>
      </c>
      <c r="E40" s="45" t="s">
        <v>200</v>
      </c>
      <c r="F40" s="45" t="s">
        <v>7</v>
      </c>
      <c r="G40" s="46" t="s">
        <v>124</v>
      </c>
      <c r="H40" s="57">
        <v>1</v>
      </c>
      <c r="I40" s="58">
        <v>7000</v>
      </c>
      <c r="J40" s="59">
        <f>ROUND(H40*I40,2)</f>
        <v>7000</v>
      </c>
      <c r="K40" s="60">
        <v>0.20999999999999999</v>
      </c>
      <c r="L40" s="61">
        <f>ROUND(J40*1.21,2)</f>
        <v>8470</v>
      </c>
      <c r="M40" s="13"/>
      <c r="N40" s="2"/>
      <c r="O40" s="2"/>
      <c r="P40" s="2"/>
      <c r="Q40" s="33">
        <f>IF(ISNUMBER(K40),IF(H40&gt;0,IF(I40&gt;0,J40,0),0),0)</f>
        <v>7000</v>
      </c>
      <c r="R40" s="9">
        <f>IF(ISNUMBER(K40)=FALSE,J40,0)</f>
        <v>0</v>
      </c>
    </row>
    <row r="41">
      <c r="A41" s="10"/>
      <c r="B41" s="51" t="s">
        <v>125</v>
      </c>
      <c r="C41" s="1"/>
      <c r="D41" s="1"/>
      <c r="E41" s="52" t="s">
        <v>203</v>
      </c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 thickBot="1">
      <c r="A42" s="10"/>
      <c r="B42" s="53" t="s">
        <v>127</v>
      </c>
      <c r="C42" s="54"/>
      <c r="D42" s="54"/>
      <c r="E42" s="55" t="s">
        <v>7</v>
      </c>
      <c r="F42" s="54"/>
      <c r="G42" s="54"/>
      <c r="H42" s="56"/>
      <c r="I42" s="54"/>
      <c r="J42" s="56"/>
      <c r="K42" s="54"/>
      <c r="L42" s="54"/>
      <c r="M42" s="13"/>
      <c r="N42" s="2"/>
      <c r="O42" s="2"/>
      <c r="P42" s="2"/>
      <c r="Q42" s="2"/>
    </row>
    <row r="43" thickTop="1">
      <c r="A43" s="10"/>
      <c r="B43" s="44">
        <v>301</v>
      </c>
      <c r="C43" s="45" t="s">
        <v>204</v>
      </c>
      <c r="D43" s="45"/>
      <c r="E43" s="45" t="s">
        <v>205</v>
      </c>
      <c r="F43" s="45" t="s">
        <v>7</v>
      </c>
      <c r="G43" s="46" t="s">
        <v>124</v>
      </c>
      <c r="H43" s="57">
        <v>1</v>
      </c>
      <c r="I43" s="58">
        <v>35000</v>
      </c>
      <c r="J43" s="59">
        <f>ROUND(H43*I43,2)</f>
        <v>35000</v>
      </c>
      <c r="K43" s="60">
        <v>0.20999999999999999</v>
      </c>
      <c r="L43" s="61">
        <f>ROUND(J43*1.21,2)</f>
        <v>42350</v>
      </c>
      <c r="M43" s="13"/>
      <c r="N43" s="2"/>
      <c r="O43" s="2"/>
      <c r="P43" s="2"/>
      <c r="Q43" s="33">
        <f>IF(ISNUMBER(K43),IF(H43&gt;0,IF(I43&gt;0,J43,0),0),0)</f>
        <v>35000</v>
      </c>
      <c r="R43" s="9">
        <f>IF(ISNUMBER(K43)=FALSE,J43,0)</f>
        <v>0</v>
      </c>
    </row>
    <row r="44">
      <c r="A44" s="10"/>
      <c r="B44" s="51" t="s">
        <v>125</v>
      </c>
      <c r="C44" s="1"/>
      <c r="D44" s="1"/>
      <c r="E44" s="52" t="s">
        <v>206</v>
      </c>
      <c r="F44" s="1"/>
      <c r="G44" s="1"/>
      <c r="H44" s="43"/>
      <c r="I44" s="1"/>
      <c r="J44" s="43"/>
      <c r="K44" s="1"/>
      <c r="L44" s="1"/>
      <c r="M44" s="13"/>
      <c r="N44" s="2"/>
      <c r="O44" s="2"/>
      <c r="P44" s="2"/>
      <c r="Q44" s="2"/>
    </row>
    <row r="45" thickBot="1">
      <c r="A45" s="10"/>
      <c r="B45" s="53" t="s">
        <v>127</v>
      </c>
      <c r="C45" s="54"/>
      <c r="D45" s="54"/>
      <c r="E45" s="55" t="s">
        <v>7</v>
      </c>
      <c r="F45" s="54"/>
      <c r="G45" s="54"/>
      <c r="H45" s="56"/>
      <c r="I45" s="54"/>
      <c r="J45" s="56"/>
      <c r="K45" s="54"/>
      <c r="L45" s="54"/>
      <c r="M45" s="13"/>
      <c r="N45" s="2"/>
      <c r="O45" s="2"/>
      <c r="P45" s="2"/>
      <c r="Q45" s="2"/>
    </row>
    <row r="46" thickTop="1">
      <c r="A46" s="10"/>
      <c r="B46" s="44">
        <v>302</v>
      </c>
      <c r="C46" s="45" t="s">
        <v>207</v>
      </c>
      <c r="D46" s="45"/>
      <c r="E46" s="45" t="s">
        <v>208</v>
      </c>
      <c r="F46" s="45" t="s">
        <v>7</v>
      </c>
      <c r="G46" s="46" t="s">
        <v>124</v>
      </c>
      <c r="H46" s="57">
        <v>1</v>
      </c>
      <c r="I46" s="58">
        <v>3800</v>
      </c>
      <c r="J46" s="59">
        <f>ROUND(H46*I46,2)</f>
        <v>3800</v>
      </c>
      <c r="K46" s="60">
        <v>0.20999999999999999</v>
      </c>
      <c r="L46" s="61">
        <f>ROUND(J46*1.21,2)</f>
        <v>4598</v>
      </c>
      <c r="M46" s="13"/>
      <c r="N46" s="2"/>
      <c r="O46" s="2"/>
      <c r="P46" s="2"/>
      <c r="Q46" s="33">
        <f>IF(ISNUMBER(K46),IF(H46&gt;0,IF(I46&gt;0,J46,0),0),0)</f>
        <v>3800</v>
      </c>
      <c r="R46" s="9">
        <f>IF(ISNUMBER(K46)=FALSE,J46,0)</f>
        <v>0</v>
      </c>
    </row>
    <row r="47">
      <c r="A47" s="10"/>
      <c r="B47" s="51" t="s">
        <v>125</v>
      </c>
      <c r="C47" s="1"/>
      <c r="D47" s="1"/>
      <c r="E47" s="52" t="s">
        <v>209</v>
      </c>
      <c r="F47" s="1"/>
      <c r="G47" s="1"/>
      <c r="H47" s="43"/>
      <c r="I47" s="1"/>
      <c r="J47" s="43"/>
      <c r="K47" s="1"/>
      <c r="L47" s="1"/>
      <c r="M47" s="13"/>
      <c r="N47" s="2"/>
      <c r="O47" s="2"/>
      <c r="P47" s="2"/>
      <c r="Q47" s="2"/>
    </row>
    <row r="48" thickBot="1">
      <c r="A48" s="10"/>
      <c r="B48" s="53" t="s">
        <v>127</v>
      </c>
      <c r="C48" s="54"/>
      <c r="D48" s="54"/>
      <c r="E48" s="55" t="s">
        <v>7</v>
      </c>
      <c r="F48" s="54"/>
      <c r="G48" s="54"/>
      <c r="H48" s="56"/>
      <c r="I48" s="54"/>
      <c r="J48" s="56"/>
      <c r="K48" s="54"/>
      <c r="L48" s="54"/>
      <c r="M48" s="13"/>
      <c r="N48" s="2"/>
      <c r="O48" s="2"/>
      <c r="P48" s="2"/>
      <c r="Q48" s="2"/>
    </row>
    <row r="49" thickTop="1">
      <c r="A49" s="10"/>
      <c r="B49" s="44">
        <v>303</v>
      </c>
      <c r="C49" s="45" t="s">
        <v>210</v>
      </c>
      <c r="D49" s="45"/>
      <c r="E49" s="45" t="s">
        <v>211</v>
      </c>
      <c r="F49" s="45" t="s">
        <v>7</v>
      </c>
      <c r="G49" s="46" t="s">
        <v>124</v>
      </c>
      <c r="H49" s="57">
        <v>1</v>
      </c>
      <c r="I49" s="58">
        <v>500</v>
      </c>
      <c r="J49" s="59">
        <f>ROUND(H49*I49,2)</f>
        <v>500</v>
      </c>
      <c r="K49" s="60">
        <v>0.20999999999999999</v>
      </c>
      <c r="L49" s="61">
        <f>ROUND(J49*1.21,2)</f>
        <v>605</v>
      </c>
      <c r="M49" s="13"/>
      <c r="N49" s="2"/>
      <c r="O49" s="2"/>
      <c r="P49" s="2"/>
      <c r="Q49" s="33">
        <f>IF(ISNUMBER(K49),IF(H49&gt;0,IF(I49&gt;0,J49,0),0),0)</f>
        <v>500</v>
      </c>
      <c r="R49" s="9">
        <f>IF(ISNUMBER(K49)=FALSE,J49,0)</f>
        <v>0</v>
      </c>
    </row>
    <row r="50">
      <c r="A50" s="10"/>
      <c r="B50" s="51" t="s">
        <v>125</v>
      </c>
      <c r="C50" s="1"/>
      <c r="D50" s="1"/>
      <c r="E50" s="52" t="s">
        <v>7</v>
      </c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 thickBot="1">
      <c r="A51" s="10"/>
      <c r="B51" s="53" t="s">
        <v>127</v>
      </c>
      <c r="C51" s="54"/>
      <c r="D51" s="54"/>
      <c r="E51" s="55" t="s">
        <v>7</v>
      </c>
      <c r="F51" s="54"/>
      <c r="G51" s="54"/>
      <c r="H51" s="56"/>
      <c r="I51" s="54"/>
      <c r="J51" s="56"/>
      <c r="K51" s="54"/>
      <c r="L51" s="54"/>
      <c r="M51" s="13"/>
      <c r="N51" s="2"/>
      <c r="O51" s="2"/>
      <c r="P51" s="2"/>
      <c r="Q51" s="2"/>
    </row>
    <row r="52" thickTop="1">
      <c r="A52" s="10"/>
      <c r="B52" s="44">
        <v>304</v>
      </c>
      <c r="C52" s="45" t="s">
        <v>212</v>
      </c>
      <c r="D52" s="45"/>
      <c r="E52" s="45" t="s">
        <v>213</v>
      </c>
      <c r="F52" s="45" t="s">
        <v>7</v>
      </c>
      <c r="G52" s="46" t="s">
        <v>124</v>
      </c>
      <c r="H52" s="57">
        <v>1</v>
      </c>
      <c r="I52" s="58">
        <v>14000</v>
      </c>
      <c r="J52" s="59">
        <f>ROUND(H52*I52,2)</f>
        <v>14000</v>
      </c>
      <c r="K52" s="60">
        <v>0.20999999999999999</v>
      </c>
      <c r="L52" s="61">
        <f>ROUND(J52*1.21,2)</f>
        <v>16940</v>
      </c>
      <c r="M52" s="13"/>
      <c r="N52" s="2"/>
      <c r="O52" s="2"/>
      <c r="P52" s="2"/>
      <c r="Q52" s="33">
        <f>IF(ISNUMBER(K52),IF(H52&gt;0,IF(I52&gt;0,J52,0),0),0)</f>
        <v>14000</v>
      </c>
      <c r="R52" s="9">
        <f>IF(ISNUMBER(K52)=FALSE,J52,0)</f>
        <v>0</v>
      </c>
    </row>
    <row r="53">
      <c r="A53" s="10"/>
      <c r="B53" s="51" t="s">
        <v>125</v>
      </c>
      <c r="C53" s="1"/>
      <c r="D53" s="1"/>
      <c r="E53" s="52" t="s">
        <v>7</v>
      </c>
      <c r="F53" s="1"/>
      <c r="G53" s="1"/>
      <c r="H53" s="43"/>
      <c r="I53" s="1"/>
      <c r="J53" s="43"/>
      <c r="K53" s="1"/>
      <c r="L53" s="1"/>
      <c r="M53" s="13"/>
      <c r="N53" s="2"/>
      <c r="O53" s="2"/>
      <c r="P53" s="2"/>
      <c r="Q53" s="2"/>
    </row>
    <row r="54" thickBot="1">
      <c r="A54" s="10"/>
      <c r="B54" s="53" t="s">
        <v>127</v>
      </c>
      <c r="C54" s="54"/>
      <c r="D54" s="54"/>
      <c r="E54" s="55" t="s">
        <v>7</v>
      </c>
      <c r="F54" s="54"/>
      <c r="G54" s="54"/>
      <c r="H54" s="56"/>
      <c r="I54" s="54"/>
      <c r="J54" s="56"/>
      <c r="K54" s="54"/>
      <c r="L54" s="54"/>
      <c r="M54" s="13"/>
      <c r="N54" s="2"/>
      <c r="O54" s="2"/>
      <c r="P54" s="2"/>
      <c r="Q54" s="2"/>
    </row>
    <row r="55" thickTop="1">
      <c r="A55" s="10"/>
      <c r="B55" s="44">
        <v>305</v>
      </c>
      <c r="C55" s="45" t="s">
        <v>220</v>
      </c>
      <c r="D55" s="45"/>
      <c r="E55" s="45" t="s">
        <v>221</v>
      </c>
      <c r="F55" s="45" t="s">
        <v>7</v>
      </c>
      <c r="G55" s="46" t="s">
        <v>124</v>
      </c>
      <c r="H55" s="57">
        <v>1</v>
      </c>
      <c r="I55" s="58">
        <v>16000</v>
      </c>
      <c r="J55" s="59">
        <f>ROUND(H55*I55,2)</f>
        <v>16000</v>
      </c>
      <c r="K55" s="60">
        <v>0.20999999999999999</v>
      </c>
      <c r="L55" s="61">
        <f>ROUND(J55*1.21,2)</f>
        <v>19360</v>
      </c>
      <c r="M55" s="13"/>
      <c r="N55" s="2"/>
      <c r="O55" s="2"/>
      <c r="P55" s="2"/>
      <c r="Q55" s="33">
        <f>IF(ISNUMBER(K55),IF(H55&gt;0,IF(I55&gt;0,J55,0),0),0)</f>
        <v>16000</v>
      </c>
      <c r="R55" s="9">
        <f>IF(ISNUMBER(K55)=FALSE,J55,0)</f>
        <v>0</v>
      </c>
    </row>
    <row r="56">
      <c r="A56" s="10"/>
      <c r="B56" s="51" t="s">
        <v>125</v>
      </c>
      <c r="C56" s="1"/>
      <c r="D56" s="1"/>
      <c r="E56" s="52" t="s">
        <v>7</v>
      </c>
      <c r="F56" s="1"/>
      <c r="G56" s="1"/>
      <c r="H56" s="43"/>
      <c r="I56" s="1"/>
      <c r="J56" s="43"/>
      <c r="K56" s="1"/>
      <c r="L56" s="1"/>
      <c r="M56" s="13"/>
      <c r="N56" s="2"/>
      <c r="O56" s="2"/>
      <c r="P56" s="2"/>
      <c r="Q56" s="2"/>
    </row>
    <row r="57" thickBot="1">
      <c r="A57" s="10"/>
      <c r="B57" s="53" t="s">
        <v>127</v>
      </c>
      <c r="C57" s="54"/>
      <c r="D57" s="54"/>
      <c r="E57" s="55" t="s">
        <v>7</v>
      </c>
      <c r="F57" s="54"/>
      <c r="G57" s="54"/>
      <c r="H57" s="56"/>
      <c r="I57" s="54"/>
      <c r="J57" s="56"/>
      <c r="K57" s="54"/>
      <c r="L57" s="54"/>
      <c r="M57" s="13"/>
      <c r="N57" s="2"/>
      <c r="O57" s="2"/>
      <c r="P57" s="2"/>
      <c r="Q57" s="2"/>
    </row>
    <row r="58" thickTop="1" thickBot="1" ht="25" customHeight="1">
      <c r="A58" s="10"/>
      <c r="B58" s="1"/>
      <c r="C58" s="62">
        <v>0</v>
      </c>
      <c r="D58" s="1"/>
      <c r="E58" s="63" t="s">
        <v>108</v>
      </c>
      <c r="F58" s="1"/>
      <c r="G58" s="64" t="s">
        <v>137</v>
      </c>
      <c r="H58" s="65">
        <f>J34+J37+J40+J43+J46+J49+J52+J55</f>
        <v>90800</v>
      </c>
      <c r="I58" s="64" t="s">
        <v>138</v>
      </c>
      <c r="J58" s="66">
        <f>(L58-H58)</f>
        <v>19068</v>
      </c>
      <c r="K58" s="64" t="s">
        <v>139</v>
      </c>
      <c r="L58" s="67">
        <f>ROUND((J34+J37+J40+J43+J46+J49+J52+J55)*1.21,2)</f>
        <v>109868</v>
      </c>
      <c r="M58" s="13"/>
      <c r="N58" s="2"/>
      <c r="O58" s="2"/>
      <c r="P58" s="2"/>
      <c r="Q58" s="33">
        <f>0+Q34+Q37+Q40+Q43+Q46+Q49+Q52+Q55</f>
        <v>90800</v>
      </c>
      <c r="R58" s="9">
        <f>0+R34+R37+R40+R43+R46+R49+R52+R55</f>
        <v>0</v>
      </c>
      <c r="S58" s="68">
        <f>Q58*(1+J58)+R58</f>
        <v>1731465200</v>
      </c>
    </row>
    <row r="59" thickTop="1" thickBot="1" ht="25" customHeight="1">
      <c r="A59" s="10"/>
      <c r="B59" s="69"/>
      <c r="C59" s="69"/>
      <c r="D59" s="69"/>
      <c r="E59" s="70"/>
      <c r="F59" s="69"/>
      <c r="G59" s="71" t="s">
        <v>140</v>
      </c>
      <c r="H59" s="72">
        <f>0+J34+J37+J40+J43+J46+J49+J52+J55</f>
        <v>90800</v>
      </c>
      <c r="I59" s="71" t="s">
        <v>141</v>
      </c>
      <c r="J59" s="73">
        <f>0+J58</f>
        <v>19068</v>
      </c>
      <c r="K59" s="71" t="s">
        <v>142</v>
      </c>
      <c r="L59" s="74">
        <f>0+L58</f>
        <v>109868</v>
      </c>
      <c r="M59" s="13"/>
      <c r="N59" s="2"/>
      <c r="O59" s="2"/>
      <c r="P59" s="2"/>
      <c r="Q59" s="2"/>
    </row>
    <row r="60" ht="40" customHeight="1">
      <c r="A60" s="10"/>
      <c r="B60" s="75" t="s">
        <v>143</v>
      </c>
      <c r="C60" s="1"/>
      <c r="D60" s="1"/>
      <c r="E60" s="1"/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>
      <c r="A61" s="10"/>
      <c r="B61" s="44">
        <v>306</v>
      </c>
      <c r="C61" s="45" t="s">
        <v>701</v>
      </c>
      <c r="D61" s="45"/>
      <c r="E61" s="45" t="s">
        <v>702</v>
      </c>
      <c r="F61" s="45" t="s">
        <v>7</v>
      </c>
      <c r="G61" s="46" t="s">
        <v>169</v>
      </c>
      <c r="H61" s="47">
        <v>220</v>
      </c>
      <c r="I61" s="26">
        <v>76.180000000000007</v>
      </c>
      <c r="J61" s="48">
        <f>ROUND(H61*I61,2)</f>
        <v>16759.599999999999</v>
      </c>
      <c r="K61" s="49">
        <v>0.20999999999999999</v>
      </c>
      <c r="L61" s="50">
        <f>ROUND(J61*1.21,2)</f>
        <v>20279.119999999999</v>
      </c>
      <c r="M61" s="13"/>
      <c r="N61" s="2"/>
      <c r="O61" s="2"/>
      <c r="P61" s="2"/>
      <c r="Q61" s="33">
        <f>IF(ISNUMBER(K61),IF(H61&gt;0,IF(I61&gt;0,J61,0),0),0)</f>
        <v>16759.599999999999</v>
      </c>
      <c r="R61" s="9">
        <f>IF(ISNUMBER(K61)=FALSE,J61,0)</f>
        <v>0</v>
      </c>
    </row>
    <row r="62">
      <c r="A62" s="10"/>
      <c r="B62" s="51" t="s">
        <v>125</v>
      </c>
      <c r="C62" s="1"/>
      <c r="D62" s="1"/>
      <c r="E62" s="52" t="s">
        <v>703</v>
      </c>
      <c r="F62" s="1"/>
      <c r="G62" s="1"/>
      <c r="H62" s="43"/>
      <c r="I62" s="1"/>
      <c r="J62" s="43"/>
      <c r="K62" s="1"/>
      <c r="L62" s="1"/>
      <c r="M62" s="13"/>
      <c r="N62" s="2"/>
      <c r="O62" s="2"/>
      <c r="P62" s="2"/>
      <c r="Q62" s="2"/>
    </row>
    <row r="63" thickBot="1">
      <c r="A63" s="10"/>
      <c r="B63" s="53" t="s">
        <v>127</v>
      </c>
      <c r="C63" s="54"/>
      <c r="D63" s="54"/>
      <c r="E63" s="55" t="s">
        <v>704</v>
      </c>
      <c r="F63" s="54"/>
      <c r="G63" s="54"/>
      <c r="H63" s="56"/>
      <c r="I63" s="54"/>
      <c r="J63" s="56"/>
      <c r="K63" s="54"/>
      <c r="L63" s="54"/>
      <c r="M63" s="13"/>
      <c r="N63" s="2"/>
      <c r="O63" s="2"/>
      <c r="P63" s="2"/>
      <c r="Q63" s="2"/>
    </row>
    <row r="64" thickTop="1">
      <c r="A64" s="10"/>
      <c r="B64" s="44">
        <v>307</v>
      </c>
      <c r="C64" s="45" t="s">
        <v>236</v>
      </c>
      <c r="D64" s="45"/>
      <c r="E64" s="45" t="s">
        <v>237</v>
      </c>
      <c r="F64" s="45" t="s">
        <v>7</v>
      </c>
      <c r="G64" s="46" t="s">
        <v>224</v>
      </c>
      <c r="H64" s="57">
        <v>188.67400000000001</v>
      </c>
      <c r="I64" s="58">
        <v>172.87</v>
      </c>
      <c r="J64" s="59">
        <f>ROUND(H64*I64,2)</f>
        <v>32616.07</v>
      </c>
      <c r="K64" s="60">
        <v>0.20999999999999999</v>
      </c>
      <c r="L64" s="61">
        <f>ROUND(J64*1.21,2)</f>
        <v>39465.440000000002</v>
      </c>
      <c r="M64" s="13"/>
      <c r="N64" s="2"/>
      <c r="O64" s="2"/>
      <c r="P64" s="2"/>
      <c r="Q64" s="33">
        <f>IF(ISNUMBER(K64),IF(H64&gt;0,IF(I64&gt;0,J64,0),0),0)</f>
        <v>32616.07</v>
      </c>
      <c r="R64" s="9">
        <f>IF(ISNUMBER(K64)=FALSE,J64,0)</f>
        <v>0</v>
      </c>
    </row>
    <row r="65">
      <c r="A65" s="10"/>
      <c r="B65" s="51" t="s">
        <v>125</v>
      </c>
      <c r="C65" s="1"/>
      <c r="D65" s="1"/>
      <c r="E65" s="52" t="s">
        <v>7</v>
      </c>
      <c r="F65" s="1"/>
      <c r="G65" s="1"/>
      <c r="H65" s="43"/>
      <c r="I65" s="1"/>
      <c r="J65" s="43"/>
      <c r="K65" s="1"/>
      <c r="L65" s="1"/>
      <c r="M65" s="13"/>
      <c r="N65" s="2"/>
      <c r="O65" s="2"/>
      <c r="P65" s="2"/>
      <c r="Q65" s="2"/>
    </row>
    <row r="66" thickBot="1">
      <c r="A66" s="10"/>
      <c r="B66" s="53" t="s">
        <v>127</v>
      </c>
      <c r="C66" s="54"/>
      <c r="D66" s="54"/>
      <c r="E66" s="55" t="s">
        <v>705</v>
      </c>
      <c r="F66" s="54"/>
      <c r="G66" s="54"/>
      <c r="H66" s="56"/>
      <c r="I66" s="54"/>
      <c r="J66" s="56"/>
      <c r="K66" s="54"/>
      <c r="L66" s="54"/>
      <c r="M66" s="13"/>
      <c r="N66" s="2"/>
      <c r="O66" s="2"/>
      <c r="P66" s="2"/>
      <c r="Q66" s="2"/>
    </row>
    <row r="67" thickTop="1">
      <c r="A67" s="10"/>
      <c r="B67" s="44">
        <v>308</v>
      </c>
      <c r="C67" s="45" t="s">
        <v>246</v>
      </c>
      <c r="D67" s="45"/>
      <c r="E67" s="45" t="s">
        <v>247</v>
      </c>
      <c r="F67" s="45" t="s">
        <v>7</v>
      </c>
      <c r="G67" s="46" t="s">
        <v>224</v>
      </c>
      <c r="H67" s="57">
        <v>0.72599999999999998</v>
      </c>
      <c r="I67" s="58">
        <v>458.87</v>
      </c>
      <c r="J67" s="59">
        <f>ROUND(H67*I67,2)</f>
        <v>333.13999999999999</v>
      </c>
      <c r="K67" s="60">
        <v>0.20999999999999999</v>
      </c>
      <c r="L67" s="61">
        <f>ROUND(J67*1.21,2)</f>
        <v>403.10000000000002</v>
      </c>
      <c r="M67" s="13"/>
      <c r="N67" s="2"/>
      <c r="O67" s="2"/>
      <c r="P67" s="2"/>
      <c r="Q67" s="33">
        <f>IF(ISNUMBER(K67),IF(H67&gt;0,IF(I67&gt;0,J67,0),0),0)</f>
        <v>333.13999999999999</v>
      </c>
      <c r="R67" s="9">
        <f>IF(ISNUMBER(K67)=FALSE,J67,0)</f>
        <v>0</v>
      </c>
    </row>
    <row r="68">
      <c r="A68" s="10"/>
      <c r="B68" s="51" t="s">
        <v>125</v>
      </c>
      <c r="C68" s="1"/>
      <c r="D68" s="1"/>
      <c r="E68" s="52" t="s">
        <v>7</v>
      </c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 thickBot="1">
      <c r="A69" s="10"/>
      <c r="B69" s="53" t="s">
        <v>127</v>
      </c>
      <c r="C69" s="54"/>
      <c r="D69" s="54"/>
      <c r="E69" s="55" t="s">
        <v>706</v>
      </c>
      <c r="F69" s="54"/>
      <c r="G69" s="54"/>
      <c r="H69" s="56"/>
      <c r="I69" s="54"/>
      <c r="J69" s="56"/>
      <c r="K69" s="54"/>
      <c r="L69" s="54"/>
      <c r="M69" s="13"/>
      <c r="N69" s="2"/>
      <c r="O69" s="2"/>
      <c r="P69" s="2"/>
      <c r="Q69" s="2"/>
    </row>
    <row r="70" thickTop="1">
      <c r="A70" s="10"/>
      <c r="B70" s="44">
        <v>309</v>
      </c>
      <c r="C70" s="45" t="s">
        <v>707</v>
      </c>
      <c r="D70" s="45"/>
      <c r="E70" s="45" t="s">
        <v>708</v>
      </c>
      <c r="F70" s="45" t="s">
        <v>7</v>
      </c>
      <c r="G70" s="46" t="s">
        <v>224</v>
      </c>
      <c r="H70" s="57">
        <v>0.26900000000000002</v>
      </c>
      <c r="I70" s="58">
        <v>195.56</v>
      </c>
      <c r="J70" s="59">
        <f>ROUND(H70*I70,2)</f>
        <v>52.609999999999999</v>
      </c>
      <c r="K70" s="60">
        <v>0.20999999999999999</v>
      </c>
      <c r="L70" s="61">
        <f>ROUND(J70*1.21,2)</f>
        <v>63.659999999999997</v>
      </c>
      <c r="M70" s="13"/>
      <c r="N70" s="2"/>
      <c r="O70" s="2"/>
      <c r="P70" s="2"/>
      <c r="Q70" s="33">
        <f>IF(ISNUMBER(K70),IF(H70&gt;0,IF(I70&gt;0,J70,0),0),0)</f>
        <v>52.609999999999999</v>
      </c>
      <c r="R70" s="9">
        <f>IF(ISNUMBER(K70)=FALSE,J70,0)</f>
        <v>0</v>
      </c>
    </row>
    <row r="71">
      <c r="A71" s="10"/>
      <c r="B71" s="51" t="s">
        <v>125</v>
      </c>
      <c r="C71" s="1"/>
      <c r="D71" s="1"/>
      <c r="E71" s="52" t="s">
        <v>7</v>
      </c>
      <c r="F71" s="1"/>
      <c r="G71" s="1"/>
      <c r="H71" s="43"/>
      <c r="I71" s="1"/>
      <c r="J71" s="43"/>
      <c r="K71" s="1"/>
      <c r="L71" s="1"/>
      <c r="M71" s="13"/>
      <c r="N71" s="2"/>
      <c r="O71" s="2"/>
      <c r="P71" s="2"/>
      <c r="Q71" s="2"/>
    </row>
    <row r="72" thickBot="1">
      <c r="A72" s="10"/>
      <c r="B72" s="53" t="s">
        <v>127</v>
      </c>
      <c r="C72" s="54"/>
      <c r="D72" s="54"/>
      <c r="E72" s="55" t="s">
        <v>709</v>
      </c>
      <c r="F72" s="54"/>
      <c r="G72" s="54"/>
      <c r="H72" s="56"/>
      <c r="I72" s="54"/>
      <c r="J72" s="56"/>
      <c r="K72" s="54"/>
      <c r="L72" s="54"/>
      <c r="M72" s="13"/>
      <c r="N72" s="2"/>
      <c r="O72" s="2"/>
      <c r="P72" s="2"/>
      <c r="Q72" s="2"/>
    </row>
    <row r="73" thickTop="1">
      <c r="A73" s="10"/>
      <c r="B73" s="44">
        <v>310</v>
      </c>
      <c r="C73" s="45" t="s">
        <v>264</v>
      </c>
      <c r="D73" s="45"/>
      <c r="E73" s="45" t="s">
        <v>265</v>
      </c>
      <c r="F73" s="45" t="s">
        <v>7</v>
      </c>
      <c r="G73" s="46" t="s">
        <v>224</v>
      </c>
      <c r="H73" s="57">
        <v>0.30499999999999999</v>
      </c>
      <c r="I73" s="58">
        <v>1104.6300000000001</v>
      </c>
      <c r="J73" s="59">
        <f>ROUND(H73*I73,2)</f>
        <v>336.91000000000003</v>
      </c>
      <c r="K73" s="60">
        <v>0.20999999999999999</v>
      </c>
      <c r="L73" s="61">
        <f>ROUND(J73*1.21,2)</f>
        <v>407.66000000000003</v>
      </c>
      <c r="M73" s="13"/>
      <c r="N73" s="2"/>
      <c r="O73" s="2"/>
      <c r="P73" s="2"/>
      <c r="Q73" s="33">
        <f>IF(ISNUMBER(K73),IF(H73&gt;0,IF(I73&gt;0,J73,0),0),0)</f>
        <v>336.91000000000003</v>
      </c>
      <c r="R73" s="9">
        <f>IF(ISNUMBER(K73)=FALSE,J73,0)</f>
        <v>0</v>
      </c>
    </row>
    <row r="74">
      <c r="A74" s="10"/>
      <c r="B74" s="51" t="s">
        <v>125</v>
      </c>
      <c r="C74" s="1"/>
      <c r="D74" s="1"/>
      <c r="E74" s="52" t="s">
        <v>7</v>
      </c>
      <c r="F74" s="1"/>
      <c r="G74" s="1"/>
      <c r="H74" s="43"/>
      <c r="I74" s="1"/>
      <c r="J74" s="43"/>
      <c r="K74" s="1"/>
      <c r="L74" s="1"/>
      <c r="M74" s="13"/>
      <c r="N74" s="2"/>
      <c r="O74" s="2"/>
      <c r="P74" s="2"/>
      <c r="Q74" s="2"/>
    </row>
    <row r="75" thickBot="1">
      <c r="A75" s="10"/>
      <c r="B75" s="53" t="s">
        <v>127</v>
      </c>
      <c r="C75" s="54"/>
      <c r="D75" s="54"/>
      <c r="E75" s="55" t="s">
        <v>710</v>
      </c>
      <c r="F75" s="54"/>
      <c r="G75" s="54"/>
      <c r="H75" s="56"/>
      <c r="I75" s="54"/>
      <c r="J75" s="56"/>
      <c r="K75" s="54"/>
      <c r="L75" s="54"/>
      <c r="M75" s="13"/>
      <c r="N75" s="2"/>
      <c r="O75" s="2"/>
      <c r="P75" s="2"/>
      <c r="Q75" s="2"/>
    </row>
    <row r="76" thickTop="1">
      <c r="A76" s="10"/>
      <c r="B76" s="44">
        <v>311</v>
      </c>
      <c r="C76" s="45" t="s">
        <v>267</v>
      </c>
      <c r="D76" s="45"/>
      <c r="E76" s="45" t="s">
        <v>268</v>
      </c>
      <c r="F76" s="45" t="s">
        <v>7</v>
      </c>
      <c r="G76" s="46" t="s">
        <v>169</v>
      </c>
      <c r="H76" s="57">
        <v>2087.6039999999998</v>
      </c>
      <c r="I76" s="58">
        <v>21.23</v>
      </c>
      <c r="J76" s="59">
        <f>ROUND(H76*I76,2)</f>
        <v>44319.830000000002</v>
      </c>
      <c r="K76" s="60">
        <v>0.20999999999999999</v>
      </c>
      <c r="L76" s="61">
        <f>ROUND(J76*1.21,2)</f>
        <v>53626.989999999998</v>
      </c>
      <c r="M76" s="13"/>
      <c r="N76" s="2"/>
      <c r="O76" s="2"/>
      <c r="P76" s="2"/>
      <c r="Q76" s="33">
        <f>IF(ISNUMBER(K76),IF(H76&gt;0,IF(I76&gt;0,J76,0),0),0)</f>
        <v>44319.830000000002</v>
      </c>
      <c r="R76" s="9">
        <f>IF(ISNUMBER(K76)=FALSE,J76,0)</f>
        <v>0</v>
      </c>
    </row>
    <row r="77">
      <c r="A77" s="10"/>
      <c r="B77" s="51" t="s">
        <v>125</v>
      </c>
      <c r="C77" s="1"/>
      <c r="D77" s="1"/>
      <c r="E77" s="52" t="s">
        <v>7</v>
      </c>
      <c r="F77" s="1"/>
      <c r="G77" s="1"/>
      <c r="H77" s="43"/>
      <c r="I77" s="1"/>
      <c r="J77" s="43"/>
      <c r="K77" s="1"/>
      <c r="L77" s="1"/>
      <c r="M77" s="13"/>
      <c r="N77" s="2"/>
      <c r="O77" s="2"/>
      <c r="P77" s="2"/>
      <c r="Q77" s="2"/>
    </row>
    <row r="78" thickBot="1">
      <c r="A78" s="10"/>
      <c r="B78" s="53" t="s">
        <v>127</v>
      </c>
      <c r="C78" s="54"/>
      <c r="D78" s="54"/>
      <c r="E78" s="55" t="s">
        <v>711</v>
      </c>
      <c r="F78" s="54"/>
      <c r="G78" s="54"/>
      <c r="H78" s="56"/>
      <c r="I78" s="54"/>
      <c r="J78" s="56"/>
      <c r="K78" s="54"/>
      <c r="L78" s="54"/>
      <c r="M78" s="13"/>
      <c r="N78" s="2"/>
      <c r="O78" s="2"/>
      <c r="P78" s="2"/>
      <c r="Q78" s="2"/>
    </row>
    <row r="79" thickTop="1">
      <c r="A79" s="10"/>
      <c r="B79" s="44">
        <v>312</v>
      </c>
      <c r="C79" s="45" t="s">
        <v>270</v>
      </c>
      <c r="D79" s="45"/>
      <c r="E79" s="45" t="s">
        <v>271</v>
      </c>
      <c r="F79" s="45" t="s">
        <v>7</v>
      </c>
      <c r="G79" s="46" t="s">
        <v>224</v>
      </c>
      <c r="H79" s="57">
        <v>75</v>
      </c>
      <c r="I79" s="58">
        <v>274.75999999999999</v>
      </c>
      <c r="J79" s="59">
        <f>ROUND(H79*I79,2)</f>
        <v>20607</v>
      </c>
      <c r="K79" s="60">
        <v>0.20999999999999999</v>
      </c>
      <c r="L79" s="61">
        <f>ROUND(J79*1.21,2)</f>
        <v>24934.470000000001</v>
      </c>
      <c r="M79" s="13"/>
      <c r="N79" s="2"/>
      <c r="O79" s="2"/>
      <c r="P79" s="2"/>
      <c r="Q79" s="33">
        <f>IF(ISNUMBER(K79),IF(H79&gt;0,IF(I79&gt;0,J79,0),0),0)</f>
        <v>20607</v>
      </c>
      <c r="R79" s="9">
        <f>IF(ISNUMBER(K79)=FALSE,J79,0)</f>
        <v>0</v>
      </c>
    </row>
    <row r="80">
      <c r="A80" s="10"/>
      <c r="B80" s="51" t="s">
        <v>125</v>
      </c>
      <c r="C80" s="1"/>
      <c r="D80" s="1"/>
      <c r="E80" s="52" t="s">
        <v>7</v>
      </c>
      <c r="F80" s="1"/>
      <c r="G80" s="1"/>
      <c r="H80" s="43"/>
      <c r="I80" s="1"/>
      <c r="J80" s="43"/>
      <c r="K80" s="1"/>
      <c r="L80" s="1"/>
      <c r="M80" s="13"/>
      <c r="N80" s="2"/>
      <c r="O80" s="2"/>
      <c r="P80" s="2"/>
      <c r="Q80" s="2"/>
    </row>
    <row r="81" thickBot="1">
      <c r="A81" s="10"/>
      <c r="B81" s="53" t="s">
        <v>127</v>
      </c>
      <c r="C81" s="54"/>
      <c r="D81" s="54"/>
      <c r="E81" s="55" t="s">
        <v>712</v>
      </c>
      <c r="F81" s="54"/>
      <c r="G81" s="54"/>
      <c r="H81" s="56"/>
      <c r="I81" s="54"/>
      <c r="J81" s="56"/>
      <c r="K81" s="54"/>
      <c r="L81" s="54"/>
      <c r="M81" s="13"/>
      <c r="N81" s="2"/>
      <c r="O81" s="2"/>
      <c r="P81" s="2"/>
      <c r="Q81" s="2"/>
    </row>
    <row r="82" thickTop="1">
      <c r="A82" s="10"/>
      <c r="B82" s="44">
        <v>313</v>
      </c>
      <c r="C82" s="45" t="s">
        <v>273</v>
      </c>
      <c r="D82" s="45"/>
      <c r="E82" s="45" t="s">
        <v>274</v>
      </c>
      <c r="F82" s="45" t="s">
        <v>7</v>
      </c>
      <c r="G82" s="46" t="s">
        <v>169</v>
      </c>
      <c r="H82" s="57">
        <v>500</v>
      </c>
      <c r="I82" s="58">
        <v>29.350000000000001</v>
      </c>
      <c r="J82" s="59">
        <f>ROUND(H82*I82,2)</f>
        <v>14675</v>
      </c>
      <c r="K82" s="60">
        <v>0.20999999999999999</v>
      </c>
      <c r="L82" s="61">
        <f>ROUND(J82*1.21,2)</f>
        <v>17756.75</v>
      </c>
      <c r="M82" s="13"/>
      <c r="N82" s="2"/>
      <c r="O82" s="2"/>
      <c r="P82" s="2"/>
      <c r="Q82" s="33">
        <f>IF(ISNUMBER(K82),IF(H82&gt;0,IF(I82&gt;0,J82,0),0),0)</f>
        <v>14675</v>
      </c>
      <c r="R82" s="9">
        <f>IF(ISNUMBER(K82)=FALSE,J82,0)</f>
        <v>0</v>
      </c>
    </row>
    <row r="83">
      <c r="A83" s="10"/>
      <c r="B83" s="51" t="s">
        <v>125</v>
      </c>
      <c r="C83" s="1"/>
      <c r="D83" s="1"/>
      <c r="E83" s="52" t="s">
        <v>7</v>
      </c>
      <c r="F83" s="1"/>
      <c r="G83" s="1"/>
      <c r="H83" s="43"/>
      <c r="I83" s="1"/>
      <c r="J83" s="43"/>
      <c r="K83" s="1"/>
      <c r="L83" s="1"/>
      <c r="M83" s="13"/>
      <c r="N83" s="2"/>
      <c r="O83" s="2"/>
      <c r="P83" s="2"/>
      <c r="Q83" s="2"/>
    </row>
    <row r="84" thickBot="1">
      <c r="A84" s="10"/>
      <c r="B84" s="53" t="s">
        <v>127</v>
      </c>
      <c r="C84" s="54"/>
      <c r="D84" s="54"/>
      <c r="E84" s="55" t="s">
        <v>713</v>
      </c>
      <c r="F84" s="54"/>
      <c r="G84" s="54"/>
      <c r="H84" s="56"/>
      <c r="I84" s="54"/>
      <c r="J84" s="56"/>
      <c r="K84" s="54"/>
      <c r="L84" s="54"/>
      <c r="M84" s="13"/>
      <c r="N84" s="2"/>
      <c r="O84" s="2"/>
      <c r="P84" s="2"/>
      <c r="Q84" s="2"/>
    </row>
    <row r="85" thickTop="1">
      <c r="A85" s="10"/>
      <c r="B85" s="44">
        <v>314</v>
      </c>
      <c r="C85" s="45" t="s">
        <v>276</v>
      </c>
      <c r="D85" s="45"/>
      <c r="E85" s="45" t="s">
        <v>277</v>
      </c>
      <c r="F85" s="45" t="s">
        <v>7</v>
      </c>
      <c r="G85" s="46" t="s">
        <v>169</v>
      </c>
      <c r="H85" s="57">
        <v>500</v>
      </c>
      <c r="I85" s="58">
        <v>5.5499999999999998</v>
      </c>
      <c r="J85" s="59">
        <f>ROUND(H85*I85,2)</f>
        <v>2775</v>
      </c>
      <c r="K85" s="60">
        <v>0.20999999999999999</v>
      </c>
      <c r="L85" s="61">
        <f>ROUND(J85*1.21,2)</f>
        <v>3357.75</v>
      </c>
      <c r="M85" s="13"/>
      <c r="N85" s="2"/>
      <c r="O85" s="2"/>
      <c r="P85" s="2"/>
      <c r="Q85" s="33">
        <f>IF(ISNUMBER(K85),IF(H85&gt;0,IF(I85&gt;0,J85,0),0),0)</f>
        <v>2775</v>
      </c>
      <c r="R85" s="9">
        <f>IF(ISNUMBER(K85)=FALSE,J85,0)</f>
        <v>0</v>
      </c>
    </row>
    <row r="86">
      <c r="A86" s="10"/>
      <c r="B86" s="51" t="s">
        <v>125</v>
      </c>
      <c r="C86" s="1"/>
      <c r="D86" s="1"/>
      <c r="E86" s="52" t="s">
        <v>7</v>
      </c>
      <c r="F86" s="1"/>
      <c r="G86" s="1"/>
      <c r="H86" s="43"/>
      <c r="I86" s="1"/>
      <c r="J86" s="43"/>
      <c r="K86" s="1"/>
      <c r="L86" s="1"/>
      <c r="M86" s="13"/>
      <c r="N86" s="2"/>
      <c r="O86" s="2"/>
      <c r="P86" s="2"/>
      <c r="Q86" s="2"/>
    </row>
    <row r="87" thickBot="1">
      <c r="A87" s="10"/>
      <c r="B87" s="53" t="s">
        <v>127</v>
      </c>
      <c r="C87" s="54"/>
      <c r="D87" s="54"/>
      <c r="E87" s="55" t="s">
        <v>713</v>
      </c>
      <c r="F87" s="54"/>
      <c r="G87" s="54"/>
      <c r="H87" s="56"/>
      <c r="I87" s="54"/>
      <c r="J87" s="56"/>
      <c r="K87" s="54"/>
      <c r="L87" s="54"/>
      <c r="M87" s="13"/>
      <c r="N87" s="2"/>
      <c r="O87" s="2"/>
      <c r="P87" s="2"/>
      <c r="Q87" s="2"/>
    </row>
    <row r="88" thickTop="1">
      <c r="A88" s="10"/>
      <c r="B88" s="44">
        <v>315</v>
      </c>
      <c r="C88" s="45" t="s">
        <v>714</v>
      </c>
      <c r="D88" s="45"/>
      <c r="E88" s="45" t="s">
        <v>715</v>
      </c>
      <c r="F88" s="45" t="s">
        <v>7</v>
      </c>
      <c r="G88" s="46" t="s">
        <v>146</v>
      </c>
      <c r="H88" s="57">
        <v>110</v>
      </c>
      <c r="I88" s="58">
        <v>156.69999999999999</v>
      </c>
      <c r="J88" s="59">
        <f>ROUND(H88*I88,2)</f>
        <v>17237</v>
      </c>
      <c r="K88" s="60">
        <v>0.20999999999999999</v>
      </c>
      <c r="L88" s="61">
        <f>ROUND(J88*1.21,2)</f>
        <v>20856.77</v>
      </c>
      <c r="M88" s="13"/>
      <c r="N88" s="2"/>
      <c r="O88" s="2"/>
      <c r="P88" s="2"/>
      <c r="Q88" s="33">
        <f>IF(ISNUMBER(K88),IF(H88&gt;0,IF(I88&gt;0,J88,0),0),0)</f>
        <v>17237</v>
      </c>
      <c r="R88" s="9">
        <f>IF(ISNUMBER(K88)=FALSE,J88,0)</f>
        <v>0</v>
      </c>
    </row>
    <row r="89">
      <c r="A89" s="10"/>
      <c r="B89" s="51" t="s">
        <v>125</v>
      </c>
      <c r="C89" s="1"/>
      <c r="D89" s="1"/>
      <c r="E89" s="52" t="s">
        <v>716</v>
      </c>
      <c r="F89" s="1"/>
      <c r="G89" s="1"/>
      <c r="H89" s="43"/>
      <c r="I89" s="1"/>
      <c r="J89" s="43"/>
      <c r="K89" s="1"/>
      <c r="L89" s="1"/>
      <c r="M89" s="13"/>
      <c r="N89" s="2"/>
      <c r="O89" s="2"/>
      <c r="P89" s="2"/>
      <c r="Q89" s="2"/>
    </row>
    <row r="90" thickBot="1">
      <c r="A90" s="10"/>
      <c r="B90" s="53" t="s">
        <v>127</v>
      </c>
      <c r="C90" s="54"/>
      <c r="D90" s="54"/>
      <c r="E90" s="55" t="s">
        <v>717</v>
      </c>
      <c r="F90" s="54"/>
      <c r="G90" s="54"/>
      <c r="H90" s="56"/>
      <c r="I90" s="54"/>
      <c r="J90" s="56"/>
      <c r="K90" s="54"/>
      <c r="L90" s="54"/>
      <c r="M90" s="13"/>
      <c r="N90" s="2"/>
      <c r="O90" s="2"/>
      <c r="P90" s="2"/>
      <c r="Q90" s="2"/>
    </row>
    <row r="91" thickTop="1">
      <c r="A91" s="10"/>
      <c r="B91" s="44">
        <v>316</v>
      </c>
      <c r="C91" s="45" t="s">
        <v>718</v>
      </c>
      <c r="D91" s="45"/>
      <c r="E91" s="45" t="s">
        <v>719</v>
      </c>
      <c r="F91" s="45" t="s">
        <v>7</v>
      </c>
      <c r="G91" s="46" t="s">
        <v>146</v>
      </c>
      <c r="H91" s="57">
        <v>110</v>
      </c>
      <c r="I91" s="58">
        <v>189.69999999999999</v>
      </c>
      <c r="J91" s="59">
        <f>ROUND(H91*I91,2)</f>
        <v>20867</v>
      </c>
      <c r="K91" s="60">
        <v>0.20999999999999999</v>
      </c>
      <c r="L91" s="61">
        <f>ROUND(J91*1.21,2)</f>
        <v>25249.07</v>
      </c>
      <c r="M91" s="13"/>
      <c r="N91" s="2"/>
      <c r="O91" s="2"/>
      <c r="P91" s="2"/>
      <c r="Q91" s="33">
        <f>IF(ISNUMBER(K91),IF(H91&gt;0,IF(I91&gt;0,J91,0),0),0)</f>
        <v>20867</v>
      </c>
      <c r="R91" s="9">
        <f>IF(ISNUMBER(K91)=FALSE,J91,0)</f>
        <v>0</v>
      </c>
    </row>
    <row r="92">
      <c r="A92" s="10"/>
      <c r="B92" s="51" t="s">
        <v>125</v>
      </c>
      <c r="C92" s="1"/>
      <c r="D92" s="1"/>
      <c r="E92" s="52" t="s">
        <v>716</v>
      </c>
      <c r="F92" s="1"/>
      <c r="G92" s="1"/>
      <c r="H92" s="43"/>
      <c r="I92" s="1"/>
      <c r="J92" s="43"/>
      <c r="K92" s="1"/>
      <c r="L92" s="1"/>
      <c r="M92" s="13"/>
      <c r="N92" s="2"/>
      <c r="O92" s="2"/>
      <c r="P92" s="2"/>
      <c r="Q92" s="2"/>
    </row>
    <row r="93" thickBot="1">
      <c r="A93" s="10"/>
      <c r="B93" s="53" t="s">
        <v>127</v>
      </c>
      <c r="C93" s="54"/>
      <c r="D93" s="54"/>
      <c r="E93" s="55" t="s">
        <v>717</v>
      </c>
      <c r="F93" s="54"/>
      <c r="G93" s="54"/>
      <c r="H93" s="56"/>
      <c r="I93" s="54"/>
      <c r="J93" s="56"/>
      <c r="K93" s="54"/>
      <c r="L93" s="54"/>
      <c r="M93" s="13"/>
      <c r="N93" s="2"/>
      <c r="O93" s="2"/>
      <c r="P93" s="2"/>
      <c r="Q93" s="2"/>
    </row>
    <row r="94" thickTop="1" thickBot="1" ht="25" customHeight="1">
      <c r="A94" s="10"/>
      <c r="B94" s="1"/>
      <c r="C94" s="62">
        <v>1</v>
      </c>
      <c r="D94" s="1"/>
      <c r="E94" s="63" t="s">
        <v>109</v>
      </c>
      <c r="F94" s="1"/>
      <c r="G94" s="64" t="s">
        <v>137</v>
      </c>
      <c r="H94" s="65">
        <f>J61+J64+J67+J70+J73+J76+J79+J82+J85+J88+J91</f>
        <v>170579.16</v>
      </c>
      <c r="I94" s="64" t="s">
        <v>138</v>
      </c>
      <c r="J94" s="66">
        <f>(L94-H94)</f>
        <v>35821.619999999995</v>
      </c>
      <c r="K94" s="64" t="s">
        <v>139</v>
      </c>
      <c r="L94" s="67">
        <f>ROUND((J61+J64+J67+J70+J73+J76+J79+J82+J85+J88+J91)*1.21,2)</f>
        <v>206400.78</v>
      </c>
      <c r="M94" s="13"/>
      <c r="N94" s="2"/>
      <c r="O94" s="2"/>
      <c r="P94" s="2"/>
      <c r="Q94" s="33">
        <f>0+Q61+Q64+Q67+Q70+Q73+Q76+Q79+Q82+Q85+Q88+Q91</f>
        <v>170579.16</v>
      </c>
      <c r="R94" s="9">
        <f>0+R61+R64+R67+R70+R73+R76+R79+R82+R85+R88+R91</f>
        <v>0</v>
      </c>
      <c r="S94" s="68">
        <f>Q94*(1+J94)+R94</f>
        <v>6110592428.5991993</v>
      </c>
    </row>
    <row r="95" thickTop="1" thickBot="1" ht="25" customHeight="1">
      <c r="A95" s="10"/>
      <c r="B95" s="69"/>
      <c r="C95" s="69"/>
      <c r="D95" s="69"/>
      <c r="E95" s="70"/>
      <c r="F95" s="69"/>
      <c r="G95" s="71" t="s">
        <v>140</v>
      </c>
      <c r="H95" s="72">
        <f>0+J61+J64+J67+J70+J73+J76+J79+J82+J85+J88+J91</f>
        <v>170579.16</v>
      </c>
      <c r="I95" s="71" t="s">
        <v>141</v>
      </c>
      <c r="J95" s="73">
        <f>0+J94</f>
        <v>35821.619999999995</v>
      </c>
      <c r="K95" s="71" t="s">
        <v>142</v>
      </c>
      <c r="L95" s="74">
        <f>0+L94</f>
        <v>206400.78</v>
      </c>
      <c r="M95" s="13"/>
      <c r="N95" s="2"/>
      <c r="O95" s="2"/>
      <c r="P95" s="2"/>
      <c r="Q95" s="2"/>
    </row>
    <row r="96" ht="40" customHeight="1">
      <c r="A96" s="10"/>
      <c r="B96" s="75" t="s">
        <v>278</v>
      </c>
      <c r="C96" s="1"/>
      <c r="D96" s="1"/>
      <c r="E96" s="1"/>
      <c r="F96" s="1"/>
      <c r="G96" s="1"/>
      <c r="H96" s="43"/>
      <c r="I96" s="1"/>
      <c r="J96" s="43"/>
      <c r="K96" s="1"/>
      <c r="L96" s="1"/>
      <c r="M96" s="13"/>
      <c r="N96" s="2"/>
      <c r="O96" s="2"/>
      <c r="P96" s="2"/>
      <c r="Q96" s="2"/>
    </row>
    <row r="97">
      <c r="A97" s="10"/>
      <c r="B97" s="44">
        <v>317</v>
      </c>
      <c r="C97" s="45" t="s">
        <v>720</v>
      </c>
      <c r="D97" s="45"/>
      <c r="E97" s="45" t="s">
        <v>721</v>
      </c>
      <c r="F97" s="45" t="s">
        <v>7</v>
      </c>
      <c r="G97" s="46" t="s">
        <v>169</v>
      </c>
      <c r="H97" s="47">
        <v>1152.826</v>
      </c>
      <c r="I97" s="26">
        <v>77.109999999999999</v>
      </c>
      <c r="J97" s="48">
        <f>ROUND(H97*I97,2)</f>
        <v>88894.410000000003</v>
      </c>
      <c r="K97" s="49">
        <v>0.20999999999999999</v>
      </c>
      <c r="L97" s="50">
        <f>ROUND(J97*1.21,2)</f>
        <v>107562.24000000001</v>
      </c>
      <c r="M97" s="13"/>
      <c r="N97" s="2"/>
      <c r="O97" s="2"/>
      <c r="P97" s="2"/>
      <c r="Q97" s="33">
        <f>IF(ISNUMBER(K97),IF(H97&gt;0,IF(I97&gt;0,J97,0),0),0)</f>
        <v>88894.410000000003</v>
      </c>
      <c r="R97" s="9">
        <f>IF(ISNUMBER(K97)=FALSE,J97,0)</f>
        <v>0</v>
      </c>
    </row>
    <row r="98">
      <c r="A98" s="10"/>
      <c r="B98" s="51" t="s">
        <v>125</v>
      </c>
      <c r="C98" s="1"/>
      <c r="D98" s="1"/>
      <c r="E98" s="52" t="s">
        <v>7</v>
      </c>
      <c r="F98" s="1"/>
      <c r="G98" s="1"/>
      <c r="H98" s="43"/>
      <c r="I98" s="1"/>
      <c r="J98" s="43"/>
      <c r="K98" s="1"/>
      <c r="L98" s="1"/>
      <c r="M98" s="13"/>
      <c r="N98" s="2"/>
      <c r="O98" s="2"/>
      <c r="P98" s="2"/>
      <c r="Q98" s="2"/>
    </row>
    <row r="99" thickBot="1">
      <c r="A99" s="10"/>
      <c r="B99" s="53" t="s">
        <v>127</v>
      </c>
      <c r="C99" s="54"/>
      <c r="D99" s="54"/>
      <c r="E99" s="55" t="s">
        <v>722</v>
      </c>
      <c r="F99" s="54"/>
      <c r="G99" s="54"/>
      <c r="H99" s="56"/>
      <c r="I99" s="54"/>
      <c r="J99" s="56"/>
      <c r="K99" s="54"/>
      <c r="L99" s="54"/>
      <c r="M99" s="13"/>
      <c r="N99" s="2"/>
      <c r="O99" s="2"/>
      <c r="P99" s="2"/>
      <c r="Q99" s="2"/>
    </row>
    <row r="100" thickTop="1">
      <c r="A100" s="10"/>
      <c r="B100" s="44">
        <v>318</v>
      </c>
      <c r="C100" s="45" t="s">
        <v>723</v>
      </c>
      <c r="D100" s="45"/>
      <c r="E100" s="45" t="s">
        <v>724</v>
      </c>
      <c r="F100" s="45" t="s">
        <v>7</v>
      </c>
      <c r="G100" s="46" t="s">
        <v>224</v>
      </c>
      <c r="H100" s="57">
        <v>6.3380000000000001</v>
      </c>
      <c r="I100" s="58">
        <v>4904.0299999999997</v>
      </c>
      <c r="J100" s="59">
        <f>ROUND(H100*I100,2)</f>
        <v>31081.740000000002</v>
      </c>
      <c r="K100" s="60">
        <v>0.20999999999999999</v>
      </c>
      <c r="L100" s="61">
        <f>ROUND(J100*1.21,2)</f>
        <v>37608.910000000003</v>
      </c>
      <c r="M100" s="13"/>
      <c r="N100" s="2"/>
      <c r="O100" s="2"/>
      <c r="P100" s="2"/>
      <c r="Q100" s="33">
        <f>IF(ISNUMBER(K100),IF(H100&gt;0,IF(I100&gt;0,J100,0),0),0)</f>
        <v>31081.740000000002</v>
      </c>
      <c r="R100" s="9">
        <f>IF(ISNUMBER(K100)=FALSE,J100,0)</f>
        <v>0</v>
      </c>
    </row>
    <row r="101">
      <c r="A101" s="10"/>
      <c r="B101" s="51" t="s">
        <v>125</v>
      </c>
      <c r="C101" s="1"/>
      <c r="D101" s="1"/>
      <c r="E101" s="52" t="s">
        <v>7</v>
      </c>
      <c r="F101" s="1"/>
      <c r="G101" s="1"/>
      <c r="H101" s="43"/>
      <c r="I101" s="1"/>
      <c r="J101" s="43"/>
      <c r="K101" s="1"/>
      <c r="L101" s="1"/>
      <c r="M101" s="13"/>
      <c r="N101" s="2"/>
      <c r="O101" s="2"/>
      <c r="P101" s="2"/>
      <c r="Q101" s="2"/>
    </row>
    <row r="102" thickBot="1">
      <c r="A102" s="10"/>
      <c r="B102" s="53" t="s">
        <v>127</v>
      </c>
      <c r="C102" s="54"/>
      <c r="D102" s="54"/>
      <c r="E102" s="55" t="s">
        <v>725</v>
      </c>
      <c r="F102" s="54"/>
      <c r="G102" s="54"/>
      <c r="H102" s="56"/>
      <c r="I102" s="54"/>
      <c r="J102" s="56"/>
      <c r="K102" s="54"/>
      <c r="L102" s="54"/>
      <c r="M102" s="13"/>
      <c r="N102" s="2"/>
      <c r="O102" s="2"/>
      <c r="P102" s="2"/>
      <c r="Q102" s="2"/>
    </row>
    <row r="103" thickTop="1" thickBot="1" ht="25" customHeight="1">
      <c r="A103" s="10"/>
      <c r="B103" s="1"/>
      <c r="C103" s="62">
        <v>2</v>
      </c>
      <c r="D103" s="1"/>
      <c r="E103" s="63" t="s">
        <v>192</v>
      </c>
      <c r="F103" s="1"/>
      <c r="G103" s="64" t="s">
        <v>137</v>
      </c>
      <c r="H103" s="65">
        <f>J97+J100</f>
        <v>119976.15000000001</v>
      </c>
      <c r="I103" s="64" t="s">
        <v>138</v>
      </c>
      <c r="J103" s="66">
        <f>(L103-H103)</f>
        <v>25194.990000000005</v>
      </c>
      <c r="K103" s="64" t="s">
        <v>139</v>
      </c>
      <c r="L103" s="67">
        <f>ROUND((J97+J100)*1.21,2)</f>
        <v>145171.14000000001</v>
      </c>
      <c r="M103" s="13"/>
      <c r="N103" s="2"/>
      <c r="O103" s="2"/>
      <c r="P103" s="2"/>
      <c r="Q103" s="33">
        <f>0+Q97+Q100</f>
        <v>119976.15000000001</v>
      </c>
      <c r="R103" s="9">
        <f>0+R97+R100</f>
        <v>0</v>
      </c>
      <c r="S103" s="68">
        <f>Q103*(1+J103)+R103</f>
        <v>3022917875.6385007</v>
      </c>
    </row>
    <row r="104" thickTop="1" thickBot="1" ht="25" customHeight="1">
      <c r="A104" s="10"/>
      <c r="B104" s="69"/>
      <c r="C104" s="69"/>
      <c r="D104" s="69"/>
      <c r="E104" s="70"/>
      <c r="F104" s="69"/>
      <c r="G104" s="71" t="s">
        <v>140</v>
      </c>
      <c r="H104" s="72">
        <f>0+J97+J100</f>
        <v>119976.15000000001</v>
      </c>
      <c r="I104" s="71" t="s">
        <v>141</v>
      </c>
      <c r="J104" s="73">
        <f>0+J103</f>
        <v>25194.990000000005</v>
      </c>
      <c r="K104" s="71" t="s">
        <v>142</v>
      </c>
      <c r="L104" s="74">
        <f>0+L103</f>
        <v>145171.14000000001</v>
      </c>
      <c r="M104" s="13"/>
      <c r="N104" s="2"/>
      <c r="O104" s="2"/>
      <c r="P104" s="2"/>
      <c r="Q104" s="2"/>
    </row>
    <row r="105" ht="40" customHeight="1">
      <c r="A105" s="10"/>
      <c r="B105" s="75" t="s">
        <v>649</v>
      </c>
      <c r="C105" s="1"/>
      <c r="D105" s="1"/>
      <c r="E105" s="1"/>
      <c r="F105" s="1"/>
      <c r="G105" s="1"/>
      <c r="H105" s="43"/>
      <c r="I105" s="1"/>
      <c r="J105" s="43"/>
      <c r="K105" s="1"/>
      <c r="L105" s="1"/>
      <c r="M105" s="13"/>
      <c r="N105" s="2"/>
      <c r="O105" s="2"/>
      <c r="P105" s="2"/>
      <c r="Q105" s="2"/>
    </row>
    <row r="106">
      <c r="A106" s="10"/>
      <c r="B106" s="44">
        <v>319</v>
      </c>
      <c r="C106" s="45" t="s">
        <v>726</v>
      </c>
      <c r="D106" s="45"/>
      <c r="E106" s="45" t="s">
        <v>727</v>
      </c>
      <c r="F106" s="45" t="s">
        <v>7</v>
      </c>
      <c r="G106" s="46" t="s">
        <v>728</v>
      </c>
      <c r="H106" s="47">
        <v>29</v>
      </c>
      <c r="I106" s="26">
        <v>1171.6800000000001</v>
      </c>
      <c r="J106" s="48">
        <f>ROUND(H106*I106,2)</f>
        <v>33978.720000000001</v>
      </c>
      <c r="K106" s="49">
        <v>0.20999999999999999</v>
      </c>
      <c r="L106" s="50">
        <f>ROUND(J106*1.21,2)</f>
        <v>41114.25</v>
      </c>
      <c r="M106" s="13"/>
      <c r="N106" s="2"/>
      <c r="O106" s="2"/>
      <c r="P106" s="2"/>
      <c r="Q106" s="33">
        <f>IF(ISNUMBER(K106),IF(H106&gt;0,IF(I106&gt;0,J106,0),0),0)</f>
        <v>33978.720000000001</v>
      </c>
      <c r="R106" s="9">
        <f>IF(ISNUMBER(K106)=FALSE,J106,0)</f>
        <v>0</v>
      </c>
    </row>
    <row r="107">
      <c r="A107" s="10"/>
      <c r="B107" s="51" t="s">
        <v>125</v>
      </c>
      <c r="C107" s="1"/>
      <c r="D107" s="1"/>
      <c r="E107" s="52" t="s">
        <v>7</v>
      </c>
      <c r="F107" s="1"/>
      <c r="G107" s="1"/>
      <c r="H107" s="43"/>
      <c r="I107" s="1"/>
      <c r="J107" s="43"/>
      <c r="K107" s="1"/>
      <c r="L107" s="1"/>
      <c r="M107" s="13"/>
      <c r="N107" s="2"/>
      <c r="O107" s="2"/>
      <c r="P107" s="2"/>
      <c r="Q107" s="2"/>
    </row>
    <row r="108" thickBot="1">
      <c r="A108" s="10"/>
      <c r="B108" s="53" t="s">
        <v>127</v>
      </c>
      <c r="C108" s="54"/>
      <c r="D108" s="54"/>
      <c r="E108" s="55" t="s">
        <v>729</v>
      </c>
      <c r="F108" s="54"/>
      <c r="G108" s="54"/>
      <c r="H108" s="56"/>
      <c r="I108" s="54"/>
      <c r="J108" s="56"/>
      <c r="K108" s="54"/>
      <c r="L108" s="54"/>
      <c r="M108" s="13"/>
      <c r="N108" s="2"/>
      <c r="O108" s="2"/>
      <c r="P108" s="2"/>
      <c r="Q108" s="2"/>
    </row>
    <row r="109" thickTop="1">
      <c r="A109" s="10"/>
      <c r="B109" s="44">
        <v>320</v>
      </c>
      <c r="C109" s="45" t="s">
        <v>730</v>
      </c>
      <c r="D109" s="45"/>
      <c r="E109" s="45" t="s">
        <v>731</v>
      </c>
      <c r="F109" s="45" t="s">
        <v>7</v>
      </c>
      <c r="G109" s="46" t="s">
        <v>728</v>
      </c>
      <c r="H109" s="57">
        <v>12</v>
      </c>
      <c r="I109" s="58">
        <v>1329.76</v>
      </c>
      <c r="J109" s="59">
        <f>ROUND(H109*I109,2)</f>
        <v>15957.120000000001</v>
      </c>
      <c r="K109" s="60">
        <v>0.20999999999999999</v>
      </c>
      <c r="L109" s="61">
        <f>ROUND(J109*1.21,2)</f>
        <v>19308.119999999999</v>
      </c>
      <c r="M109" s="13"/>
      <c r="N109" s="2"/>
      <c r="O109" s="2"/>
      <c r="P109" s="2"/>
      <c r="Q109" s="33">
        <f>IF(ISNUMBER(K109),IF(H109&gt;0,IF(I109&gt;0,J109,0),0),0)</f>
        <v>15957.120000000001</v>
      </c>
      <c r="R109" s="9">
        <f>IF(ISNUMBER(K109)=FALSE,J109,0)</f>
        <v>0</v>
      </c>
    </row>
    <row r="110">
      <c r="A110" s="10"/>
      <c r="B110" s="51" t="s">
        <v>125</v>
      </c>
      <c r="C110" s="1"/>
      <c r="D110" s="1"/>
      <c r="E110" s="52" t="s">
        <v>7</v>
      </c>
      <c r="F110" s="1"/>
      <c r="G110" s="1"/>
      <c r="H110" s="43"/>
      <c r="I110" s="1"/>
      <c r="J110" s="43"/>
      <c r="K110" s="1"/>
      <c r="L110" s="1"/>
      <c r="M110" s="13"/>
      <c r="N110" s="2"/>
      <c r="O110" s="2"/>
      <c r="P110" s="2"/>
      <c r="Q110" s="2"/>
    </row>
    <row r="111" thickBot="1">
      <c r="A111" s="10"/>
      <c r="B111" s="53" t="s">
        <v>127</v>
      </c>
      <c r="C111" s="54"/>
      <c r="D111" s="54"/>
      <c r="E111" s="55" t="s">
        <v>732</v>
      </c>
      <c r="F111" s="54"/>
      <c r="G111" s="54"/>
      <c r="H111" s="56"/>
      <c r="I111" s="54"/>
      <c r="J111" s="56"/>
      <c r="K111" s="54"/>
      <c r="L111" s="54"/>
      <c r="M111" s="13"/>
      <c r="N111" s="2"/>
      <c r="O111" s="2"/>
      <c r="P111" s="2"/>
      <c r="Q111" s="2"/>
    </row>
    <row r="112" thickTop="1" thickBot="1" ht="25" customHeight="1">
      <c r="A112" s="10"/>
      <c r="B112" s="1"/>
      <c r="C112" s="62">
        <v>3</v>
      </c>
      <c r="D112" s="1"/>
      <c r="E112" s="63" t="s">
        <v>646</v>
      </c>
      <c r="F112" s="1"/>
      <c r="G112" s="64" t="s">
        <v>137</v>
      </c>
      <c r="H112" s="65">
        <f>J106+J109</f>
        <v>49935.840000000004</v>
      </c>
      <c r="I112" s="64" t="s">
        <v>138</v>
      </c>
      <c r="J112" s="66">
        <f>(L112-H112)</f>
        <v>10486.529999999999</v>
      </c>
      <c r="K112" s="64" t="s">
        <v>139</v>
      </c>
      <c r="L112" s="67">
        <f>ROUND((J106+J109)*1.21,2)</f>
        <v>60422.370000000003</v>
      </c>
      <c r="M112" s="13"/>
      <c r="N112" s="2"/>
      <c r="O112" s="2"/>
      <c r="P112" s="2"/>
      <c r="Q112" s="33">
        <f>0+Q106+Q109</f>
        <v>49935.840000000004</v>
      </c>
      <c r="R112" s="9">
        <f>0+R106+R109</f>
        <v>0</v>
      </c>
      <c r="S112" s="68">
        <f>Q112*(1+J112)+R112</f>
        <v>523703620.07519996</v>
      </c>
    </row>
    <row r="113" thickTop="1" thickBot="1" ht="25" customHeight="1">
      <c r="A113" s="10"/>
      <c r="B113" s="69"/>
      <c r="C113" s="69"/>
      <c r="D113" s="69"/>
      <c r="E113" s="70"/>
      <c r="F113" s="69"/>
      <c r="G113" s="71" t="s">
        <v>140</v>
      </c>
      <c r="H113" s="72">
        <f>0+J106+J109</f>
        <v>49935.840000000004</v>
      </c>
      <c r="I113" s="71" t="s">
        <v>141</v>
      </c>
      <c r="J113" s="73">
        <f>0+J112</f>
        <v>10486.529999999999</v>
      </c>
      <c r="K113" s="71" t="s">
        <v>142</v>
      </c>
      <c r="L113" s="74">
        <f>0+L112</f>
        <v>60422.370000000003</v>
      </c>
      <c r="M113" s="13"/>
      <c r="N113" s="2"/>
      <c r="O113" s="2"/>
      <c r="P113" s="2"/>
      <c r="Q113" s="2"/>
    </row>
    <row r="114" ht="40" customHeight="1">
      <c r="A114" s="10"/>
      <c r="B114" s="75" t="s">
        <v>298</v>
      </c>
      <c r="C114" s="1"/>
      <c r="D114" s="1"/>
      <c r="E114" s="1"/>
      <c r="F114" s="1"/>
      <c r="G114" s="1"/>
      <c r="H114" s="43"/>
      <c r="I114" s="1"/>
      <c r="J114" s="43"/>
      <c r="K114" s="1"/>
      <c r="L114" s="1"/>
      <c r="M114" s="13"/>
      <c r="N114" s="2"/>
      <c r="O114" s="2"/>
      <c r="P114" s="2"/>
      <c r="Q114" s="2"/>
    </row>
    <row r="115">
      <c r="A115" s="10"/>
      <c r="B115" s="44">
        <v>321</v>
      </c>
      <c r="C115" s="45" t="s">
        <v>305</v>
      </c>
      <c r="D115" s="45"/>
      <c r="E115" s="45" t="s">
        <v>306</v>
      </c>
      <c r="F115" s="45" t="s">
        <v>7</v>
      </c>
      <c r="G115" s="46" t="s">
        <v>224</v>
      </c>
      <c r="H115" s="47">
        <v>1.7709999999999999</v>
      </c>
      <c r="I115" s="26">
        <v>4648.04</v>
      </c>
      <c r="J115" s="48">
        <f>ROUND(H115*I115,2)</f>
        <v>8231.6800000000003</v>
      </c>
      <c r="K115" s="49">
        <v>0.20999999999999999</v>
      </c>
      <c r="L115" s="50">
        <f>ROUND(J115*1.21,2)</f>
        <v>9960.3299999999999</v>
      </c>
      <c r="M115" s="13"/>
      <c r="N115" s="2"/>
      <c r="O115" s="2"/>
      <c r="P115" s="2"/>
      <c r="Q115" s="33">
        <f>IF(ISNUMBER(K115),IF(H115&gt;0,IF(I115&gt;0,J115,0),0),0)</f>
        <v>8231.6800000000003</v>
      </c>
      <c r="R115" s="9">
        <f>IF(ISNUMBER(K115)=FALSE,J115,0)</f>
        <v>0</v>
      </c>
    </row>
    <row r="116">
      <c r="A116" s="10"/>
      <c r="B116" s="51" t="s">
        <v>125</v>
      </c>
      <c r="C116" s="1"/>
      <c r="D116" s="1"/>
      <c r="E116" s="52" t="s">
        <v>7</v>
      </c>
      <c r="F116" s="1"/>
      <c r="G116" s="1"/>
      <c r="H116" s="43"/>
      <c r="I116" s="1"/>
      <c r="J116" s="43"/>
      <c r="K116" s="1"/>
      <c r="L116" s="1"/>
      <c r="M116" s="13"/>
      <c r="N116" s="2"/>
      <c r="O116" s="2"/>
      <c r="P116" s="2"/>
      <c r="Q116" s="2"/>
    </row>
    <row r="117" thickBot="1">
      <c r="A117" s="10"/>
      <c r="B117" s="53" t="s">
        <v>127</v>
      </c>
      <c r="C117" s="54"/>
      <c r="D117" s="54"/>
      <c r="E117" s="55" t="s">
        <v>733</v>
      </c>
      <c r="F117" s="54"/>
      <c r="G117" s="54"/>
      <c r="H117" s="56"/>
      <c r="I117" s="54"/>
      <c r="J117" s="56"/>
      <c r="K117" s="54"/>
      <c r="L117" s="54"/>
      <c r="M117" s="13"/>
      <c r="N117" s="2"/>
      <c r="O117" s="2"/>
      <c r="P117" s="2"/>
      <c r="Q117" s="2"/>
    </row>
    <row r="118" thickTop="1">
      <c r="A118" s="10"/>
      <c r="B118" s="44">
        <v>322</v>
      </c>
      <c r="C118" s="45" t="s">
        <v>308</v>
      </c>
      <c r="D118" s="45"/>
      <c r="E118" s="45" t="s">
        <v>309</v>
      </c>
      <c r="F118" s="45" t="s">
        <v>7</v>
      </c>
      <c r="G118" s="46" t="s">
        <v>224</v>
      </c>
      <c r="H118" s="57">
        <v>1.6459999999999999</v>
      </c>
      <c r="I118" s="58">
        <v>1193.97</v>
      </c>
      <c r="J118" s="59">
        <f>ROUND(H118*I118,2)</f>
        <v>1965.27</v>
      </c>
      <c r="K118" s="60">
        <v>0.20999999999999999</v>
      </c>
      <c r="L118" s="61">
        <f>ROUND(J118*1.21,2)</f>
        <v>2377.98</v>
      </c>
      <c r="M118" s="13"/>
      <c r="N118" s="2"/>
      <c r="O118" s="2"/>
      <c r="P118" s="2"/>
      <c r="Q118" s="33">
        <f>IF(ISNUMBER(K118),IF(H118&gt;0,IF(I118&gt;0,J118,0),0),0)</f>
        <v>1965.27</v>
      </c>
      <c r="R118" s="9">
        <f>IF(ISNUMBER(K118)=FALSE,J118,0)</f>
        <v>0</v>
      </c>
    </row>
    <row r="119">
      <c r="A119" s="10"/>
      <c r="B119" s="51" t="s">
        <v>125</v>
      </c>
      <c r="C119" s="1"/>
      <c r="D119" s="1"/>
      <c r="E119" s="52" t="s">
        <v>7</v>
      </c>
      <c r="F119" s="1"/>
      <c r="G119" s="1"/>
      <c r="H119" s="43"/>
      <c r="I119" s="1"/>
      <c r="J119" s="43"/>
      <c r="K119" s="1"/>
      <c r="L119" s="1"/>
      <c r="M119" s="13"/>
      <c r="N119" s="2"/>
      <c r="O119" s="2"/>
      <c r="P119" s="2"/>
      <c r="Q119" s="2"/>
    </row>
    <row r="120" thickBot="1">
      <c r="A120" s="10"/>
      <c r="B120" s="53" t="s">
        <v>127</v>
      </c>
      <c r="C120" s="54"/>
      <c r="D120" s="54"/>
      <c r="E120" s="55" t="s">
        <v>734</v>
      </c>
      <c r="F120" s="54"/>
      <c r="G120" s="54"/>
      <c r="H120" s="56"/>
      <c r="I120" s="54"/>
      <c r="J120" s="56"/>
      <c r="K120" s="54"/>
      <c r="L120" s="54"/>
      <c r="M120" s="13"/>
      <c r="N120" s="2"/>
      <c r="O120" s="2"/>
      <c r="P120" s="2"/>
      <c r="Q120" s="2"/>
    </row>
    <row r="121" thickTop="1">
      <c r="A121" s="10"/>
      <c r="B121" s="44">
        <v>323</v>
      </c>
      <c r="C121" s="45" t="s">
        <v>311</v>
      </c>
      <c r="D121" s="45"/>
      <c r="E121" s="45" t="s">
        <v>312</v>
      </c>
      <c r="F121" s="45" t="s">
        <v>7</v>
      </c>
      <c r="G121" s="46" t="s">
        <v>224</v>
      </c>
      <c r="H121" s="57">
        <v>0.153</v>
      </c>
      <c r="I121" s="58">
        <v>1083.8399999999999</v>
      </c>
      <c r="J121" s="59">
        <f>ROUND(H121*I121,2)</f>
        <v>165.83000000000001</v>
      </c>
      <c r="K121" s="60">
        <v>0.20999999999999999</v>
      </c>
      <c r="L121" s="61">
        <f>ROUND(J121*1.21,2)</f>
        <v>200.65000000000001</v>
      </c>
      <c r="M121" s="13"/>
      <c r="N121" s="2"/>
      <c r="O121" s="2"/>
      <c r="P121" s="2"/>
      <c r="Q121" s="33">
        <f>IF(ISNUMBER(K121),IF(H121&gt;0,IF(I121&gt;0,J121,0),0),0)</f>
        <v>165.83000000000001</v>
      </c>
      <c r="R121" s="9">
        <f>IF(ISNUMBER(K121)=FALSE,J121,0)</f>
        <v>0</v>
      </c>
    </row>
    <row r="122">
      <c r="A122" s="10"/>
      <c r="B122" s="51" t="s">
        <v>125</v>
      </c>
      <c r="C122" s="1"/>
      <c r="D122" s="1"/>
      <c r="E122" s="52" t="s">
        <v>7</v>
      </c>
      <c r="F122" s="1"/>
      <c r="G122" s="1"/>
      <c r="H122" s="43"/>
      <c r="I122" s="1"/>
      <c r="J122" s="43"/>
      <c r="K122" s="1"/>
      <c r="L122" s="1"/>
      <c r="M122" s="13"/>
      <c r="N122" s="2"/>
      <c r="O122" s="2"/>
      <c r="P122" s="2"/>
      <c r="Q122" s="2"/>
    </row>
    <row r="123" thickBot="1">
      <c r="A123" s="10"/>
      <c r="B123" s="53" t="s">
        <v>127</v>
      </c>
      <c r="C123" s="54"/>
      <c r="D123" s="54"/>
      <c r="E123" s="55" t="s">
        <v>735</v>
      </c>
      <c r="F123" s="54"/>
      <c r="G123" s="54"/>
      <c r="H123" s="56"/>
      <c r="I123" s="54"/>
      <c r="J123" s="56"/>
      <c r="K123" s="54"/>
      <c r="L123" s="54"/>
      <c r="M123" s="13"/>
      <c r="N123" s="2"/>
      <c r="O123" s="2"/>
      <c r="P123" s="2"/>
      <c r="Q123" s="2"/>
    </row>
    <row r="124" thickTop="1" thickBot="1" ht="25" customHeight="1">
      <c r="A124" s="10"/>
      <c r="B124" s="1"/>
      <c r="C124" s="62">
        <v>4</v>
      </c>
      <c r="D124" s="1"/>
      <c r="E124" s="63" t="s">
        <v>193</v>
      </c>
      <c r="F124" s="1"/>
      <c r="G124" s="64" t="s">
        <v>137</v>
      </c>
      <c r="H124" s="65">
        <f>J115+J118+J121</f>
        <v>10362.780000000001</v>
      </c>
      <c r="I124" s="64" t="s">
        <v>138</v>
      </c>
      <c r="J124" s="66">
        <f>(L124-H124)</f>
        <v>2176.1799999999985</v>
      </c>
      <c r="K124" s="64" t="s">
        <v>139</v>
      </c>
      <c r="L124" s="67">
        <f>ROUND((J115+J118+J121)*1.21,2)</f>
        <v>12538.959999999999</v>
      </c>
      <c r="M124" s="13"/>
      <c r="N124" s="2"/>
      <c r="O124" s="2"/>
      <c r="P124" s="2"/>
      <c r="Q124" s="33">
        <f>0+Q115+Q118+Q121</f>
        <v>10362.780000000001</v>
      </c>
      <c r="R124" s="9">
        <f>0+R115+R118+R121</f>
        <v>0</v>
      </c>
      <c r="S124" s="68">
        <f>Q124*(1+J124)+R124</f>
        <v>22561637.360399984</v>
      </c>
    </row>
    <row r="125" thickTop="1" thickBot="1" ht="25" customHeight="1">
      <c r="A125" s="10"/>
      <c r="B125" s="69"/>
      <c r="C125" s="69"/>
      <c r="D125" s="69"/>
      <c r="E125" s="70"/>
      <c r="F125" s="69"/>
      <c r="G125" s="71" t="s">
        <v>140</v>
      </c>
      <c r="H125" s="72">
        <f>0+J115+J118+J121</f>
        <v>10362.780000000001</v>
      </c>
      <c r="I125" s="71" t="s">
        <v>141</v>
      </c>
      <c r="J125" s="73">
        <f>0+J124</f>
        <v>2176.1799999999985</v>
      </c>
      <c r="K125" s="71" t="s">
        <v>142</v>
      </c>
      <c r="L125" s="74">
        <f>0+L124</f>
        <v>12538.959999999999</v>
      </c>
      <c r="M125" s="13"/>
      <c r="N125" s="2"/>
      <c r="O125" s="2"/>
      <c r="P125" s="2"/>
      <c r="Q125" s="2"/>
    </row>
    <row r="126" ht="40" customHeight="1">
      <c r="A126" s="10"/>
      <c r="B126" s="75" t="s">
        <v>318</v>
      </c>
      <c r="C126" s="1"/>
      <c r="D126" s="1"/>
      <c r="E126" s="1"/>
      <c r="F126" s="1"/>
      <c r="G126" s="1"/>
      <c r="H126" s="43"/>
      <c r="I126" s="1"/>
      <c r="J126" s="43"/>
      <c r="K126" s="1"/>
      <c r="L126" s="1"/>
      <c r="M126" s="13"/>
      <c r="N126" s="2"/>
      <c r="O126" s="2"/>
      <c r="P126" s="2"/>
      <c r="Q126" s="2"/>
    </row>
    <row r="127">
      <c r="A127" s="10"/>
      <c r="B127" s="44">
        <v>324</v>
      </c>
      <c r="C127" s="45" t="s">
        <v>319</v>
      </c>
      <c r="D127" s="45"/>
      <c r="E127" s="45" t="s">
        <v>320</v>
      </c>
      <c r="F127" s="45" t="s">
        <v>7</v>
      </c>
      <c r="G127" s="46" t="s">
        <v>224</v>
      </c>
      <c r="H127" s="47">
        <v>348.75700000000001</v>
      </c>
      <c r="I127" s="26">
        <v>1729.6300000000001</v>
      </c>
      <c r="J127" s="48">
        <f>ROUND(H127*I127,2)</f>
        <v>603220.56999999995</v>
      </c>
      <c r="K127" s="49">
        <v>0.20999999999999999</v>
      </c>
      <c r="L127" s="50">
        <f>ROUND(J127*1.21,2)</f>
        <v>729896.89000000001</v>
      </c>
      <c r="M127" s="13"/>
      <c r="N127" s="2"/>
      <c r="O127" s="2"/>
      <c r="P127" s="2"/>
      <c r="Q127" s="33">
        <f>IF(ISNUMBER(K127),IF(H127&gt;0,IF(I127&gt;0,J127,0),0),0)</f>
        <v>603220.56999999995</v>
      </c>
      <c r="R127" s="9">
        <f>IF(ISNUMBER(K127)=FALSE,J127,0)</f>
        <v>0</v>
      </c>
    </row>
    <row r="128">
      <c r="A128" s="10"/>
      <c r="B128" s="51" t="s">
        <v>125</v>
      </c>
      <c r="C128" s="1"/>
      <c r="D128" s="1"/>
      <c r="E128" s="52" t="s">
        <v>7</v>
      </c>
      <c r="F128" s="1"/>
      <c r="G128" s="1"/>
      <c r="H128" s="43"/>
      <c r="I128" s="1"/>
      <c r="J128" s="43"/>
      <c r="K128" s="1"/>
      <c r="L128" s="1"/>
      <c r="M128" s="13"/>
      <c r="N128" s="2"/>
      <c r="O128" s="2"/>
      <c r="P128" s="2"/>
      <c r="Q128" s="2"/>
    </row>
    <row r="129" thickBot="1">
      <c r="A129" s="10"/>
      <c r="B129" s="53" t="s">
        <v>127</v>
      </c>
      <c r="C129" s="54"/>
      <c r="D129" s="54"/>
      <c r="E129" s="55" t="s">
        <v>736</v>
      </c>
      <c r="F129" s="54"/>
      <c r="G129" s="54"/>
      <c r="H129" s="56"/>
      <c r="I129" s="54"/>
      <c r="J129" s="56"/>
      <c r="K129" s="54"/>
      <c r="L129" s="54"/>
      <c r="M129" s="13"/>
      <c r="N129" s="2"/>
      <c r="O129" s="2"/>
      <c r="P129" s="2"/>
      <c r="Q129" s="2"/>
    </row>
    <row r="130" thickTop="1">
      <c r="A130" s="10"/>
      <c r="B130" s="44">
        <v>325</v>
      </c>
      <c r="C130" s="45" t="s">
        <v>328</v>
      </c>
      <c r="D130" s="45"/>
      <c r="E130" s="45" t="s">
        <v>329</v>
      </c>
      <c r="F130" s="45" t="s">
        <v>7</v>
      </c>
      <c r="G130" s="46" t="s">
        <v>224</v>
      </c>
      <c r="H130" s="57">
        <v>474.67899999999997</v>
      </c>
      <c r="I130" s="58">
        <v>1081.9400000000001</v>
      </c>
      <c r="J130" s="59">
        <f>ROUND(H130*I130,2)</f>
        <v>513574.20000000001</v>
      </c>
      <c r="K130" s="60">
        <v>0.20999999999999999</v>
      </c>
      <c r="L130" s="61">
        <f>ROUND(J130*1.21,2)</f>
        <v>621424.78000000003</v>
      </c>
      <c r="M130" s="13"/>
      <c r="N130" s="2"/>
      <c r="O130" s="2"/>
      <c r="P130" s="2"/>
      <c r="Q130" s="33">
        <f>IF(ISNUMBER(K130),IF(H130&gt;0,IF(I130&gt;0,J130,0),0),0)</f>
        <v>513574.20000000001</v>
      </c>
      <c r="R130" s="9">
        <f>IF(ISNUMBER(K130)=FALSE,J130,0)</f>
        <v>0</v>
      </c>
    </row>
    <row r="131">
      <c r="A131" s="10"/>
      <c r="B131" s="51" t="s">
        <v>125</v>
      </c>
      <c r="C131" s="1"/>
      <c r="D131" s="1"/>
      <c r="E131" s="52" t="s">
        <v>7</v>
      </c>
      <c r="F131" s="1"/>
      <c r="G131" s="1"/>
      <c r="H131" s="43"/>
      <c r="I131" s="1"/>
      <c r="J131" s="43"/>
      <c r="K131" s="1"/>
      <c r="L131" s="1"/>
      <c r="M131" s="13"/>
      <c r="N131" s="2"/>
      <c r="O131" s="2"/>
      <c r="P131" s="2"/>
      <c r="Q131" s="2"/>
    </row>
    <row r="132" thickBot="1">
      <c r="A132" s="10"/>
      <c r="B132" s="53" t="s">
        <v>127</v>
      </c>
      <c r="C132" s="54"/>
      <c r="D132" s="54"/>
      <c r="E132" s="55" t="s">
        <v>737</v>
      </c>
      <c r="F132" s="54"/>
      <c r="G132" s="54"/>
      <c r="H132" s="56"/>
      <c r="I132" s="54"/>
      <c r="J132" s="56"/>
      <c r="K132" s="54"/>
      <c r="L132" s="54"/>
      <c r="M132" s="13"/>
      <c r="N132" s="2"/>
      <c r="O132" s="2"/>
      <c r="P132" s="2"/>
      <c r="Q132" s="2"/>
    </row>
    <row r="133" thickTop="1">
      <c r="A133" s="10"/>
      <c r="B133" s="44">
        <v>326</v>
      </c>
      <c r="C133" s="45" t="s">
        <v>331</v>
      </c>
      <c r="D133" s="45"/>
      <c r="E133" s="45" t="s">
        <v>332</v>
      </c>
      <c r="F133" s="45" t="s">
        <v>7</v>
      </c>
      <c r="G133" s="46" t="s">
        <v>224</v>
      </c>
      <c r="H133" s="57">
        <v>5.9050000000000002</v>
      </c>
      <c r="I133" s="58">
        <v>1144.5699999999999</v>
      </c>
      <c r="J133" s="59">
        <f>ROUND(H133*I133,2)</f>
        <v>6758.6899999999996</v>
      </c>
      <c r="K133" s="60">
        <v>0.20999999999999999</v>
      </c>
      <c r="L133" s="61">
        <f>ROUND(J133*1.21,2)</f>
        <v>8178.0100000000002</v>
      </c>
      <c r="M133" s="13"/>
      <c r="N133" s="2"/>
      <c r="O133" s="2"/>
      <c r="P133" s="2"/>
      <c r="Q133" s="33">
        <f>IF(ISNUMBER(K133),IF(H133&gt;0,IF(I133&gt;0,J133,0),0),0)</f>
        <v>6758.6899999999996</v>
      </c>
      <c r="R133" s="9">
        <f>IF(ISNUMBER(K133)=FALSE,J133,0)</f>
        <v>0</v>
      </c>
    </row>
    <row r="134">
      <c r="A134" s="10"/>
      <c r="B134" s="51" t="s">
        <v>125</v>
      </c>
      <c r="C134" s="1"/>
      <c r="D134" s="1"/>
      <c r="E134" s="52" t="s">
        <v>7</v>
      </c>
      <c r="F134" s="1"/>
      <c r="G134" s="1"/>
      <c r="H134" s="43"/>
      <c r="I134" s="1"/>
      <c r="J134" s="43"/>
      <c r="K134" s="1"/>
      <c r="L134" s="1"/>
      <c r="M134" s="13"/>
      <c r="N134" s="2"/>
      <c r="O134" s="2"/>
      <c r="P134" s="2"/>
      <c r="Q134" s="2"/>
    </row>
    <row r="135" thickBot="1">
      <c r="A135" s="10"/>
      <c r="B135" s="53" t="s">
        <v>127</v>
      </c>
      <c r="C135" s="54"/>
      <c r="D135" s="54"/>
      <c r="E135" s="55" t="s">
        <v>738</v>
      </c>
      <c r="F135" s="54"/>
      <c r="G135" s="54"/>
      <c r="H135" s="56"/>
      <c r="I135" s="54"/>
      <c r="J135" s="56"/>
      <c r="K135" s="54"/>
      <c r="L135" s="54"/>
      <c r="M135" s="13"/>
      <c r="N135" s="2"/>
      <c r="O135" s="2"/>
      <c r="P135" s="2"/>
      <c r="Q135" s="2"/>
    </row>
    <row r="136" thickTop="1">
      <c r="A136" s="10"/>
      <c r="B136" s="44">
        <v>327</v>
      </c>
      <c r="C136" s="45" t="s">
        <v>355</v>
      </c>
      <c r="D136" s="45"/>
      <c r="E136" s="45" t="s">
        <v>356</v>
      </c>
      <c r="F136" s="45" t="s">
        <v>7</v>
      </c>
      <c r="G136" s="46" t="s">
        <v>169</v>
      </c>
      <c r="H136" s="57">
        <v>117.027</v>
      </c>
      <c r="I136" s="58">
        <v>372.95999999999998</v>
      </c>
      <c r="J136" s="59">
        <f>ROUND(H136*I136,2)</f>
        <v>43646.389999999999</v>
      </c>
      <c r="K136" s="60">
        <v>0.20999999999999999</v>
      </c>
      <c r="L136" s="61">
        <f>ROUND(J136*1.21,2)</f>
        <v>52812.129999999997</v>
      </c>
      <c r="M136" s="13"/>
      <c r="N136" s="2"/>
      <c r="O136" s="2"/>
      <c r="P136" s="2"/>
      <c r="Q136" s="33">
        <f>IF(ISNUMBER(K136),IF(H136&gt;0,IF(I136&gt;0,J136,0),0),0)</f>
        <v>43646.389999999999</v>
      </c>
      <c r="R136" s="9">
        <f>IF(ISNUMBER(K136)=FALSE,J136,0)</f>
        <v>0</v>
      </c>
    </row>
    <row r="137">
      <c r="A137" s="10"/>
      <c r="B137" s="51" t="s">
        <v>125</v>
      </c>
      <c r="C137" s="1"/>
      <c r="D137" s="1"/>
      <c r="E137" s="52" t="s">
        <v>7</v>
      </c>
      <c r="F137" s="1"/>
      <c r="G137" s="1"/>
      <c r="H137" s="43"/>
      <c r="I137" s="1"/>
      <c r="J137" s="43"/>
      <c r="K137" s="1"/>
      <c r="L137" s="1"/>
      <c r="M137" s="13"/>
      <c r="N137" s="2"/>
      <c r="O137" s="2"/>
      <c r="P137" s="2"/>
      <c r="Q137" s="2"/>
    </row>
    <row r="138" thickBot="1">
      <c r="A138" s="10"/>
      <c r="B138" s="53" t="s">
        <v>127</v>
      </c>
      <c r="C138" s="54"/>
      <c r="D138" s="54"/>
      <c r="E138" s="55" t="s">
        <v>739</v>
      </c>
      <c r="F138" s="54"/>
      <c r="G138" s="54"/>
      <c r="H138" s="56"/>
      <c r="I138" s="54"/>
      <c r="J138" s="56"/>
      <c r="K138" s="54"/>
      <c r="L138" s="54"/>
      <c r="M138" s="13"/>
      <c r="N138" s="2"/>
      <c r="O138" s="2"/>
      <c r="P138" s="2"/>
      <c r="Q138" s="2"/>
    </row>
    <row r="139" thickTop="1" thickBot="1" ht="25" customHeight="1">
      <c r="A139" s="10"/>
      <c r="B139" s="1"/>
      <c r="C139" s="62">
        <v>5</v>
      </c>
      <c r="D139" s="1"/>
      <c r="E139" s="63" t="s">
        <v>194</v>
      </c>
      <c r="F139" s="1"/>
      <c r="G139" s="64" t="s">
        <v>137</v>
      </c>
      <c r="H139" s="65">
        <f>J127+J130+J133+J136</f>
        <v>1167199.8499999999</v>
      </c>
      <c r="I139" s="64" t="s">
        <v>138</v>
      </c>
      <c r="J139" s="66">
        <f>(L139-H139)</f>
        <v>245111.9700000002</v>
      </c>
      <c r="K139" s="64" t="s">
        <v>139</v>
      </c>
      <c r="L139" s="67">
        <f>ROUND((J127+J130+J133+J136)*1.21,2)</f>
        <v>1412311.8200000001</v>
      </c>
      <c r="M139" s="13"/>
      <c r="N139" s="2"/>
      <c r="O139" s="2"/>
      <c r="P139" s="2"/>
      <c r="Q139" s="33">
        <f>0+Q127+Q130+Q133+Q136</f>
        <v>1167199.8499999999</v>
      </c>
      <c r="R139" s="9">
        <f>0+R127+R130+R133+R136</f>
        <v>0</v>
      </c>
      <c r="S139" s="68">
        <f>Q139*(1+J139)+R139</f>
        <v>286095821817.05469</v>
      </c>
    </row>
    <row r="140" thickTop="1" thickBot="1" ht="25" customHeight="1">
      <c r="A140" s="10"/>
      <c r="B140" s="69"/>
      <c r="C140" s="69"/>
      <c r="D140" s="69"/>
      <c r="E140" s="70"/>
      <c r="F140" s="69"/>
      <c r="G140" s="71" t="s">
        <v>140</v>
      </c>
      <c r="H140" s="72">
        <f>0+J127+J130+J133+J136</f>
        <v>1167199.8499999999</v>
      </c>
      <c r="I140" s="71" t="s">
        <v>141</v>
      </c>
      <c r="J140" s="73">
        <f>0+J139</f>
        <v>245111.9700000002</v>
      </c>
      <c r="K140" s="71" t="s">
        <v>142</v>
      </c>
      <c r="L140" s="74">
        <f>0+L139</f>
        <v>1412311.8200000001</v>
      </c>
      <c r="M140" s="13"/>
      <c r="N140" s="2"/>
      <c r="O140" s="2"/>
      <c r="P140" s="2"/>
      <c r="Q140" s="2"/>
    </row>
    <row r="141" ht="40" customHeight="1">
      <c r="A141" s="10"/>
      <c r="B141" s="75" t="s">
        <v>166</v>
      </c>
      <c r="C141" s="1"/>
      <c r="D141" s="1"/>
      <c r="E141" s="1"/>
      <c r="F141" s="1"/>
      <c r="G141" s="1"/>
      <c r="H141" s="43"/>
      <c r="I141" s="1"/>
      <c r="J141" s="43"/>
      <c r="K141" s="1"/>
      <c r="L141" s="1"/>
      <c r="M141" s="13"/>
      <c r="N141" s="2"/>
      <c r="O141" s="2"/>
      <c r="P141" s="2"/>
      <c r="Q141" s="2"/>
    </row>
    <row r="142">
      <c r="A142" s="10"/>
      <c r="B142" s="44">
        <v>328</v>
      </c>
      <c r="C142" s="45" t="s">
        <v>740</v>
      </c>
      <c r="D142" s="45"/>
      <c r="E142" s="45" t="s">
        <v>741</v>
      </c>
      <c r="F142" s="45" t="s">
        <v>7</v>
      </c>
      <c r="G142" s="46" t="s">
        <v>169</v>
      </c>
      <c r="H142" s="47">
        <v>92.105999999999995</v>
      </c>
      <c r="I142" s="26">
        <v>285.04000000000002</v>
      </c>
      <c r="J142" s="48">
        <f>ROUND(H142*I142,2)</f>
        <v>26253.889999999999</v>
      </c>
      <c r="K142" s="49">
        <v>0.20999999999999999</v>
      </c>
      <c r="L142" s="50">
        <f>ROUND(J142*1.21,2)</f>
        <v>31767.209999999999</v>
      </c>
      <c r="M142" s="13"/>
      <c r="N142" s="2"/>
      <c r="O142" s="2"/>
      <c r="P142" s="2"/>
      <c r="Q142" s="33">
        <f>IF(ISNUMBER(K142),IF(H142&gt;0,IF(I142&gt;0,J142,0),0),0)</f>
        <v>26253.889999999999</v>
      </c>
      <c r="R142" s="9">
        <f>IF(ISNUMBER(K142)=FALSE,J142,0)</f>
        <v>0</v>
      </c>
    </row>
    <row r="143">
      <c r="A143" s="10"/>
      <c r="B143" s="51" t="s">
        <v>125</v>
      </c>
      <c r="C143" s="1"/>
      <c r="D143" s="1"/>
      <c r="E143" s="52" t="s">
        <v>742</v>
      </c>
      <c r="F143" s="1"/>
      <c r="G143" s="1"/>
      <c r="H143" s="43"/>
      <c r="I143" s="1"/>
      <c r="J143" s="43"/>
      <c r="K143" s="1"/>
      <c r="L143" s="1"/>
      <c r="M143" s="13"/>
      <c r="N143" s="2"/>
      <c r="O143" s="2"/>
      <c r="P143" s="2"/>
      <c r="Q143" s="2"/>
    </row>
    <row r="144" thickBot="1">
      <c r="A144" s="10"/>
      <c r="B144" s="53" t="s">
        <v>127</v>
      </c>
      <c r="C144" s="54"/>
      <c r="D144" s="54"/>
      <c r="E144" s="55" t="s">
        <v>743</v>
      </c>
      <c r="F144" s="54"/>
      <c r="G144" s="54"/>
      <c r="H144" s="56"/>
      <c r="I144" s="54"/>
      <c r="J144" s="56"/>
      <c r="K144" s="54"/>
      <c r="L144" s="54"/>
      <c r="M144" s="13"/>
      <c r="N144" s="2"/>
      <c r="O144" s="2"/>
      <c r="P144" s="2"/>
      <c r="Q144" s="2"/>
    </row>
    <row r="145" thickTop="1">
      <c r="A145" s="10"/>
      <c r="B145" s="44">
        <v>329</v>
      </c>
      <c r="C145" s="45" t="s">
        <v>744</v>
      </c>
      <c r="D145" s="45"/>
      <c r="E145" s="45" t="s">
        <v>745</v>
      </c>
      <c r="F145" s="45" t="s">
        <v>7</v>
      </c>
      <c r="G145" s="46" t="s">
        <v>169</v>
      </c>
      <c r="H145" s="57">
        <v>28.800000000000001</v>
      </c>
      <c r="I145" s="58">
        <v>5031.2399999999998</v>
      </c>
      <c r="J145" s="59">
        <f>ROUND(H145*I145,2)</f>
        <v>144899.70999999999</v>
      </c>
      <c r="K145" s="60">
        <v>0.20999999999999999</v>
      </c>
      <c r="L145" s="61">
        <f>ROUND(J145*1.21,2)</f>
        <v>175328.64999999999</v>
      </c>
      <c r="M145" s="13"/>
      <c r="N145" s="2"/>
      <c r="O145" s="2"/>
      <c r="P145" s="2"/>
      <c r="Q145" s="33">
        <f>IF(ISNUMBER(K145),IF(H145&gt;0,IF(I145&gt;0,J145,0),0),0)</f>
        <v>144899.70999999999</v>
      </c>
      <c r="R145" s="9">
        <f>IF(ISNUMBER(K145)=FALSE,J145,0)</f>
        <v>0</v>
      </c>
    </row>
    <row r="146">
      <c r="A146" s="10"/>
      <c r="B146" s="51" t="s">
        <v>125</v>
      </c>
      <c r="C146" s="1"/>
      <c r="D146" s="1"/>
      <c r="E146" s="52" t="s">
        <v>742</v>
      </c>
      <c r="F146" s="1"/>
      <c r="G146" s="1"/>
      <c r="H146" s="43"/>
      <c r="I146" s="1"/>
      <c r="J146" s="43"/>
      <c r="K146" s="1"/>
      <c r="L146" s="1"/>
      <c r="M146" s="13"/>
      <c r="N146" s="2"/>
      <c r="O146" s="2"/>
      <c r="P146" s="2"/>
      <c r="Q146" s="2"/>
    </row>
    <row r="147" thickBot="1">
      <c r="A147" s="10"/>
      <c r="B147" s="53" t="s">
        <v>127</v>
      </c>
      <c r="C147" s="54"/>
      <c r="D147" s="54"/>
      <c r="E147" s="55" t="s">
        <v>746</v>
      </c>
      <c r="F147" s="54"/>
      <c r="G147" s="54"/>
      <c r="H147" s="56"/>
      <c r="I147" s="54"/>
      <c r="J147" s="56"/>
      <c r="K147" s="54"/>
      <c r="L147" s="54"/>
      <c r="M147" s="13"/>
      <c r="N147" s="2"/>
      <c r="O147" s="2"/>
      <c r="P147" s="2"/>
      <c r="Q147" s="2"/>
    </row>
    <row r="148" thickTop="1" thickBot="1" ht="25" customHeight="1">
      <c r="A148" s="10"/>
      <c r="B148" s="1"/>
      <c r="C148" s="62">
        <v>7</v>
      </c>
      <c r="D148" s="1"/>
      <c r="E148" s="63" t="s">
        <v>110</v>
      </c>
      <c r="F148" s="1"/>
      <c r="G148" s="64" t="s">
        <v>137</v>
      </c>
      <c r="H148" s="65">
        <f>J142+J145</f>
        <v>171153.59999999998</v>
      </c>
      <c r="I148" s="64" t="s">
        <v>138</v>
      </c>
      <c r="J148" s="66">
        <f>(L148-H148)</f>
        <v>35942.260000000009</v>
      </c>
      <c r="K148" s="64" t="s">
        <v>139</v>
      </c>
      <c r="L148" s="67">
        <f>ROUND((J142+J145)*1.21,2)</f>
        <v>207095.85999999999</v>
      </c>
      <c r="M148" s="13"/>
      <c r="N148" s="2"/>
      <c r="O148" s="2"/>
      <c r="P148" s="2"/>
      <c r="Q148" s="33">
        <f>0+Q142+Q145</f>
        <v>171153.59999999998</v>
      </c>
      <c r="R148" s="9">
        <f>0+R142+R145</f>
        <v>0</v>
      </c>
      <c r="S148" s="68">
        <f>Q148*(1+J148)+R148</f>
        <v>6151818344.736001</v>
      </c>
    </row>
    <row r="149" thickTop="1" thickBot="1" ht="25" customHeight="1">
      <c r="A149" s="10"/>
      <c r="B149" s="69"/>
      <c r="C149" s="69"/>
      <c r="D149" s="69"/>
      <c r="E149" s="70"/>
      <c r="F149" s="69"/>
      <c r="G149" s="71" t="s">
        <v>140</v>
      </c>
      <c r="H149" s="72">
        <f>0+J142+J145</f>
        <v>171153.59999999998</v>
      </c>
      <c r="I149" s="71" t="s">
        <v>141</v>
      </c>
      <c r="J149" s="73">
        <f>0+J148</f>
        <v>35942.260000000009</v>
      </c>
      <c r="K149" s="71" t="s">
        <v>142</v>
      </c>
      <c r="L149" s="74">
        <f>0+L148</f>
        <v>207095.85999999999</v>
      </c>
      <c r="M149" s="13"/>
      <c r="N149" s="2"/>
      <c r="O149" s="2"/>
      <c r="P149" s="2"/>
      <c r="Q149" s="2"/>
    </row>
    <row r="150" ht="40" customHeight="1">
      <c r="A150" s="10"/>
      <c r="B150" s="75" t="s">
        <v>178</v>
      </c>
      <c r="C150" s="1"/>
      <c r="D150" s="1"/>
      <c r="E150" s="1"/>
      <c r="F150" s="1"/>
      <c r="G150" s="1"/>
      <c r="H150" s="43"/>
      <c r="I150" s="1"/>
      <c r="J150" s="43"/>
      <c r="K150" s="1"/>
      <c r="L150" s="1"/>
      <c r="M150" s="13"/>
      <c r="N150" s="2"/>
      <c r="O150" s="2"/>
      <c r="P150" s="2"/>
      <c r="Q150" s="2"/>
    </row>
    <row r="151">
      <c r="A151" s="10"/>
      <c r="B151" s="44">
        <v>330</v>
      </c>
      <c r="C151" s="45" t="s">
        <v>391</v>
      </c>
      <c r="D151" s="45"/>
      <c r="E151" s="45" t="s">
        <v>392</v>
      </c>
      <c r="F151" s="45" t="s">
        <v>7</v>
      </c>
      <c r="G151" s="46" t="s">
        <v>181</v>
      </c>
      <c r="H151" s="47">
        <v>2.5</v>
      </c>
      <c r="I151" s="26">
        <v>434.63999999999999</v>
      </c>
      <c r="J151" s="48">
        <f>ROUND(H151*I151,2)</f>
        <v>1086.5999999999999</v>
      </c>
      <c r="K151" s="49">
        <v>0.20999999999999999</v>
      </c>
      <c r="L151" s="50">
        <f>ROUND(J151*1.21,2)</f>
        <v>1314.79</v>
      </c>
      <c r="M151" s="13"/>
      <c r="N151" s="2"/>
      <c r="O151" s="2"/>
      <c r="P151" s="2"/>
      <c r="Q151" s="33">
        <f>IF(ISNUMBER(K151),IF(H151&gt;0,IF(I151&gt;0,J151,0),0),0)</f>
        <v>1086.5999999999999</v>
      </c>
      <c r="R151" s="9">
        <f>IF(ISNUMBER(K151)=FALSE,J151,0)</f>
        <v>0</v>
      </c>
    </row>
    <row r="152">
      <c r="A152" s="10"/>
      <c r="B152" s="51" t="s">
        <v>125</v>
      </c>
      <c r="C152" s="1"/>
      <c r="D152" s="1"/>
      <c r="E152" s="52" t="s">
        <v>7</v>
      </c>
      <c r="F152" s="1"/>
      <c r="G152" s="1"/>
      <c r="H152" s="43"/>
      <c r="I152" s="1"/>
      <c r="J152" s="43"/>
      <c r="K152" s="1"/>
      <c r="L152" s="1"/>
      <c r="M152" s="13"/>
      <c r="N152" s="2"/>
      <c r="O152" s="2"/>
      <c r="P152" s="2"/>
      <c r="Q152" s="2"/>
    </row>
    <row r="153" thickBot="1">
      <c r="A153" s="10"/>
      <c r="B153" s="53" t="s">
        <v>127</v>
      </c>
      <c r="C153" s="54"/>
      <c r="D153" s="54"/>
      <c r="E153" s="55" t="s">
        <v>747</v>
      </c>
      <c r="F153" s="54"/>
      <c r="G153" s="54"/>
      <c r="H153" s="56"/>
      <c r="I153" s="54"/>
      <c r="J153" s="56"/>
      <c r="K153" s="54"/>
      <c r="L153" s="54"/>
      <c r="M153" s="13"/>
      <c r="N153" s="2"/>
      <c r="O153" s="2"/>
      <c r="P153" s="2"/>
      <c r="Q153" s="2"/>
    </row>
    <row r="154" thickTop="1" thickBot="1" ht="25" customHeight="1">
      <c r="A154" s="10"/>
      <c r="B154" s="1"/>
      <c r="C154" s="62">
        <v>8</v>
      </c>
      <c r="D154" s="1"/>
      <c r="E154" s="63" t="s">
        <v>111</v>
      </c>
      <c r="F154" s="1"/>
      <c r="G154" s="64" t="s">
        <v>137</v>
      </c>
      <c r="H154" s="65">
        <f>0+J151</f>
        <v>1086.5999999999999</v>
      </c>
      <c r="I154" s="64" t="s">
        <v>138</v>
      </c>
      <c r="J154" s="66">
        <f>(L154-H154)</f>
        <v>228.19000000000005</v>
      </c>
      <c r="K154" s="64" t="s">
        <v>139</v>
      </c>
      <c r="L154" s="67">
        <f>ROUND((0+J151)*1.21,2)</f>
        <v>1314.79</v>
      </c>
      <c r="M154" s="13"/>
      <c r="N154" s="2"/>
      <c r="O154" s="2"/>
      <c r="P154" s="2"/>
      <c r="Q154" s="33">
        <f>0+Q151</f>
        <v>1086.5999999999999</v>
      </c>
      <c r="R154" s="9">
        <f>0+R151</f>
        <v>0</v>
      </c>
      <c r="S154" s="68">
        <f>Q154*(1+J154)+R154</f>
        <v>249037.85400000005</v>
      </c>
    </row>
    <row r="155" thickTop="1" thickBot="1" ht="25" customHeight="1">
      <c r="A155" s="10"/>
      <c r="B155" s="69"/>
      <c r="C155" s="69"/>
      <c r="D155" s="69"/>
      <c r="E155" s="70"/>
      <c r="F155" s="69"/>
      <c r="G155" s="71" t="s">
        <v>140</v>
      </c>
      <c r="H155" s="72">
        <f>0+J151</f>
        <v>1086.5999999999999</v>
      </c>
      <c r="I155" s="71" t="s">
        <v>141</v>
      </c>
      <c r="J155" s="73">
        <f>0+J154</f>
        <v>228.19000000000005</v>
      </c>
      <c r="K155" s="71" t="s">
        <v>142</v>
      </c>
      <c r="L155" s="74">
        <f>0+L154</f>
        <v>1314.79</v>
      </c>
      <c r="M155" s="13"/>
      <c r="N155" s="2"/>
      <c r="O155" s="2"/>
      <c r="P155" s="2"/>
      <c r="Q155" s="2"/>
    </row>
    <row r="156" ht="40" customHeight="1">
      <c r="A156" s="10"/>
      <c r="B156" s="75" t="s">
        <v>184</v>
      </c>
      <c r="C156" s="1"/>
      <c r="D156" s="1"/>
      <c r="E156" s="1"/>
      <c r="F156" s="1"/>
      <c r="G156" s="1"/>
      <c r="H156" s="43"/>
      <c r="I156" s="1"/>
      <c r="J156" s="43"/>
      <c r="K156" s="1"/>
      <c r="L156" s="1"/>
      <c r="M156" s="13"/>
      <c r="N156" s="2"/>
      <c r="O156" s="2"/>
      <c r="P156" s="2"/>
      <c r="Q156" s="2"/>
    </row>
    <row r="157">
      <c r="A157" s="10"/>
      <c r="B157" s="44">
        <v>331</v>
      </c>
      <c r="C157" s="45" t="s">
        <v>440</v>
      </c>
      <c r="D157" s="45"/>
      <c r="E157" s="45" t="s">
        <v>441</v>
      </c>
      <c r="F157" s="45" t="s">
        <v>7</v>
      </c>
      <c r="G157" s="46" t="s">
        <v>146</v>
      </c>
      <c r="H157" s="47">
        <v>1</v>
      </c>
      <c r="I157" s="26">
        <v>3635.6700000000001</v>
      </c>
      <c r="J157" s="48">
        <f>ROUND(H157*I157,2)</f>
        <v>3635.6700000000001</v>
      </c>
      <c r="K157" s="49">
        <v>0.20999999999999999</v>
      </c>
      <c r="L157" s="50">
        <f>ROUND(J157*1.21,2)</f>
        <v>4399.1599999999999</v>
      </c>
      <c r="M157" s="13"/>
      <c r="N157" s="2"/>
      <c r="O157" s="2"/>
      <c r="P157" s="2"/>
      <c r="Q157" s="33">
        <f>IF(ISNUMBER(K157),IF(H157&gt;0,IF(I157&gt;0,J157,0),0),0)</f>
        <v>3635.6700000000001</v>
      </c>
      <c r="R157" s="9">
        <f>IF(ISNUMBER(K157)=FALSE,J157,0)</f>
        <v>0</v>
      </c>
    </row>
    <row r="158">
      <c r="A158" s="10"/>
      <c r="B158" s="51" t="s">
        <v>125</v>
      </c>
      <c r="C158" s="1"/>
      <c r="D158" s="1"/>
      <c r="E158" s="52" t="s">
        <v>7</v>
      </c>
      <c r="F158" s="1"/>
      <c r="G158" s="1"/>
      <c r="H158" s="43"/>
      <c r="I158" s="1"/>
      <c r="J158" s="43"/>
      <c r="K158" s="1"/>
      <c r="L158" s="1"/>
      <c r="M158" s="13"/>
      <c r="N158" s="2"/>
      <c r="O158" s="2"/>
      <c r="P158" s="2"/>
      <c r="Q158" s="2"/>
    </row>
    <row r="159" thickBot="1">
      <c r="A159" s="10"/>
      <c r="B159" s="53" t="s">
        <v>127</v>
      </c>
      <c r="C159" s="54"/>
      <c r="D159" s="54"/>
      <c r="E159" s="55" t="s">
        <v>748</v>
      </c>
      <c r="F159" s="54"/>
      <c r="G159" s="54"/>
      <c r="H159" s="56"/>
      <c r="I159" s="54"/>
      <c r="J159" s="56"/>
      <c r="K159" s="54"/>
      <c r="L159" s="54"/>
      <c r="M159" s="13"/>
      <c r="N159" s="2"/>
      <c r="O159" s="2"/>
      <c r="P159" s="2"/>
      <c r="Q159" s="2"/>
    </row>
    <row r="160" thickTop="1">
      <c r="A160" s="10"/>
      <c r="B160" s="44">
        <v>332</v>
      </c>
      <c r="C160" s="45" t="s">
        <v>455</v>
      </c>
      <c r="D160" s="45"/>
      <c r="E160" s="45" t="s">
        <v>456</v>
      </c>
      <c r="F160" s="45" t="s">
        <v>7</v>
      </c>
      <c r="G160" s="46" t="s">
        <v>146</v>
      </c>
      <c r="H160" s="57">
        <v>1</v>
      </c>
      <c r="I160" s="58">
        <v>2319.77</v>
      </c>
      <c r="J160" s="59">
        <f>ROUND(H160*I160,2)</f>
        <v>2319.77</v>
      </c>
      <c r="K160" s="60">
        <v>0.20999999999999999</v>
      </c>
      <c r="L160" s="61">
        <f>ROUND(J160*1.21,2)</f>
        <v>2806.9200000000001</v>
      </c>
      <c r="M160" s="13"/>
      <c r="N160" s="2"/>
      <c r="O160" s="2"/>
      <c r="P160" s="2"/>
      <c r="Q160" s="33">
        <f>IF(ISNUMBER(K160),IF(H160&gt;0,IF(I160&gt;0,J160,0),0),0)</f>
        <v>2319.77</v>
      </c>
      <c r="R160" s="9">
        <f>IF(ISNUMBER(K160)=FALSE,J160,0)</f>
        <v>0</v>
      </c>
    </row>
    <row r="161">
      <c r="A161" s="10"/>
      <c r="B161" s="51" t="s">
        <v>125</v>
      </c>
      <c r="C161" s="1"/>
      <c r="D161" s="1"/>
      <c r="E161" s="52" t="s">
        <v>7</v>
      </c>
      <c r="F161" s="1"/>
      <c r="G161" s="1"/>
      <c r="H161" s="43"/>
      <c r="I161" s="1"/>
      <c r="J161" s="43"/>
      <c r="K161" s="1"/>
      <c r="L161" s="1"/>
      <c r="M161" s="13"/>
      <c r="N161" s="2"/>
      <c r="O161" s="2"/>
      <c r="P161" s="2"/>
      <c r="Q161" s="2"/>
    </row>
    <row r="162" thickBot="1">
      <c r="A162" s="10"/>
      <c r="B162" s="53" t="s">
        <v>127</v>
      </c>
      <c r="C162" s="54"/>
      <c r="D162" s="54"/>
      <c r="E162" s="55" t="s">
        <v>749</v>
      </c>
      <c r="F162" s="54"/>
      <c r="G162" s="54"/>
      <c r="H162" s="56"/>
      <c r="I162" s="54"/>
      <c r="J162" s="56"/>
      <c r="K162" s="54"/>
      <c r="L162" s="54"/>
      <c r="M162" s="13"/>
      <c r="N162" s="2"/>
      <c r="O162" s="2"/>
      <c r="P162" s="2"/>
      <c r="Q162" s="2"/>
    </row>
    <row r="163" thickTop="1">
      <c r="A163" s="10"/>
      <c r="B163" s="44">
        <v>333</v>
      </c>
      <c r="C163" s="45" t="s">
        <v>750</v>
      </c>
      <c r="D163" s="45"/>
      <c r="E163" s="45" t="s">
        <v>751</v>
      </c>
      <c r="F163" s="45" t="s">
        <v>7</v>
      </c>
      <c r="G163" s="46" t="s">
        <v>181</v>
      </c>
      <c r="H163" s="57">
        <v>15.24</v>
      </c>
      <c r="I163" s="58">
        <v>2743.1700000000001</v>
      </c>
      <c r="J163" s="59">
        <f>ROUND(H163*I163,2)</f>
        <v>41805.910000000003</v>
      </c>
      <c r="K163" s="60">
        <v>0.20999999999999999</v>
      </c>
      <c r="L163" s="61">
        <f>ROUND(J163*1.21,2)</f>
        <v>50585.150000000001</v>
      </c>
      <c r="M163" s="13"/>
      <c r="N163" s="2"/>
      <c r="O163" s="2"/>
      <c r="P163" s="2"/>
      <c r="Q163" s="33">
        <f>IF(ISNUMBER(K163),IF(H163&gt;0,IF(I163&gt;0,J163,0),0),0)</f>
        <v>41805.910000000003</v>
      </c>
      <c r="R163" s="9">
        <f>IF(ISNUMBER(K163)=FALSE,J163,0)</f>
        <v>0</v>
      </c>
    </row>
    <row r="164">
      <c r="A164" s="10"/>
      <c r="B164" s="51" t="s">
        <v>125</v>
      </c>
      <c r="C164" s="1"/>
      <c r="D164" s="1"/>
      <c r="E164" s="52" t="s">
        <v>7</v>
      </c>
      <c r="F164" s="1"/>
      <c r="G164" s="1"/>
      <c r="H164" s="43"/>
      <c r="I164" s="1"/>
      <c r="J164" s="43"/>
      <c r="K164" s="1"/>
      <c r="L164" s="1"/>
      <c r="M164" s="13"/>
      <c r="N164" s="2"/>
      <c r="O164" s="2"/>
      <c r="P164" s="2"/>
      <c r="Q164" s="2"/>
    </row>
    <row r="165" thickBot="1">
      <c r="A165" s="10"/>
      <c r="B165" s="53" t="s">
        <v>127</v>
      </c>
      <c r="C165" s="54"/>
      <c r="D165" s="54"/>
      <c r="E165" s="55" t="s">
        <v>752</v>
      </c>
      <c r="F165" s="54"/>
      <c r="G165" s="54"/>
      <c r="H165" s="56"/>
      <c r="I165" s="54"/>
      <c r="J165" s="56"/>
      <c r="K165" s="54"/>
      <c r="L165" s="54"/>
      <c r="M165" s="13"/>
      <c r="N165" s="2"/>
      <c r="O165" s="2"/>
      <c r="P165" s="2"/>
      <c r="Q165" s="2"/>
    </row>
    <row r="166" thickTop="1">
      <c r="A166" s="10"/>
      <c r="B166" s="44">
        <v>334</v>
      </c>
      <c r="C166" s="45" t="s">
        <v>753</v>
      </c>
      <c r="D166" s="45"/>
      <c r="E166" s="45" t="s">
        <v>754</v>
      </c>
      <c r="F166" s="45" t="s">
        <v>7</v>
      </c>
      <c r="G166" s="46" t="s">
        <v>181</v>
      </c>
      <c r="H166" s="57">
        <v>67.5</v>
      </c>
      <c r="I166" s="58">
        <v>147.81</v>
      </c>
      <c r="J166" s="59">
        <f>ROUND(H166*I166,2)</f>
        <v>9977.1800000000003</v>
      </c>
      <c r="K166" s="60">
        <v>0.20999999999999999</v>
      </c>
      <c r="L166" s="61">
        <f>ROUND(J166*1.21,2)</f>
        <v>12072.389999999999</v>
      </c>
      <c r="M166" s="13"/>
      <c r="N166" s="2"/>
      <c r="O166" s="2"/>
      <c r="P166" s="2"/>
      <c r="Q166" s="33">
        <f>IF(ISNUMBER(K166),IF(H166&gt;0,IF(I166&gt;0,J166,0),0),0)</f>
        <v>9977.1800000000003</v>
      </c>
      <c r="R166" s="9">
        <f>IF(ISNUMBER(K166)=FALSE,J166,0)</f>
        <v>0</v>
      </c>
    </row>
    <row r="167">
      <c r="A167" s="10"/>
      <c r="B167" s="51" t="s">
        <v>125</v>
      </c>
      <c r="C167" s="1"/>
      <c r="D167" s="1"/>
      <c r="E167" s="52" t="s">
        <v>755</v>
      </c>
      <c r="F167" s="1"/>
      <c r="G167" s="1"/>
      <c r="H167" s="43"/>
      <c r="I167" s="1"/>
      <c r="J167" s="43"/>
      <c r="K167" s="1"/>
      <c r="L167" s="1"/>
      <c r="M167" s="13"/>
      <c r="N167" s="2"/>
      <c r="O167" s="2"/>
      <c r="P167" s="2"/>
      <c r="Q167" s="2"/>
    </row>
    <row r="168" thickBot="1">
      <c r="A168" s="10"/>
      <c r="B168" s="53" t="s">
        <v>127</v>
      </c>
      <c r="C168" s="54"/>
      <c r="D168" s="54"/>
      <c r="E168" s="55" t="s">
        <v>756</v>
      </c>
      <c r="F168" s="54"/>
      <c r="G168" s="54"/>
      <c r="H168" s="56"/>
      <c r="I168" s="54"/>
      <c r="J168" s="56"/>
      <c r="K168" s="54"/>
      <c r="L168" s="54"/>
      <c r="M168" s="13"/>
      <c r="N168" s="2"/>
      <c r="O168" s="2"/>
      <c r="P168" s="2"/>
      <c r="Q168" s="2"/>
    </row>
    <row r="169" thickTop="1" thickBot="1" ht="25" customHeight="1">
      <c r="A169" s="10"/>
      <c r="B169" s="1"/>
      <c r="C169" s="62">
        <v>9</v>
      </c>
      <c r="D169" s="1"/>
      <c r="E169" s="63" t="s">
        <v>112</v>
      </c>
      <c r="F169" s="1"/>
      <c r="G169" s="64" t="s">
        <v>137</v>
      </c>
      <c r="H169" s="65">
        <f>J157+J160+J163+J166</f>
        <v>57738.530000000006</v>
      </c>
      <c r="I169" s="64" t="s">
        <v>138</v>
      </c>
      <c r="J169" s="66">
        <f>(L169-H169)</f>
        <v>12125.089999999989</v>
      </c>
      <c r="K169" s="64" t="s">
        <v>139</v>
      </c>
      <c r="L169" s="67">
        <f>ROUND((J157+J160+J163+J166)*1.21,2)</f>
        <v>69863.619999999995</v>
      </c>
      <c r="M169" s="13"/>
      <c r="N169" s="2"/>
      <c r="O169" s="2"/>
      <c r="P169" s="2"/>
      <c r="Q169" s="33">
        <f>0+Q157+Q160+Q163+Q166</f>
        <v>57738.530000000006</v>
      </c>
      <c r="R169" s="9">
        <f>0+R157+R160+R163+R166</f>
        <v>0</v>
      </c>
      <c r="S169" s="68">
        <f>Q169*(1+J169)+R169</f>
        <v>700142611.2476995</v>
      </c>
    </row>
    <row r="170" thickTop="1" thickBot="1" ht="25" customHeight="1">
      <c r="A170" s="10"/>
      <c r="B170" s="69"/>
      <c r="C170" s="69"/>
      <c r="D170" s="69"/>
      <c r="E170" s="70"/>
      <c r="F170" s="69"/>
      <c r="G170" s="71" t="s">
        <v>140</v>
      </c>
      <c r="H170" s="72">
        <f>0+J157+J160+J163+J166</f>
        <v>57738.530000000006</v>
      </c>
      <c r="I170" s="71" t="s">
        <v>141</v>
      </c>
      <c r="J170" s="73">
        <f>0+J169</f>
        <v>12125.089999999989</v>
      </c>
      <c r="K170" s="71" t="s">
        <v>142</v>
      </c>
      <c r="L170" s="74">
        <f>0+L169</f>
        <v>69863.619999999995</v>
      </c>
      <c r="M170" s="13"/>
      <c r="N170" s="2"/>
      <c r="O170" s="2"/>
      <c r="P170" s="2"/>
      <c r="Q170" s="2"/>
    </row>
    <row r="171">
      <c r="A171" s="14"/>
      <c r="B171" s="4"/>
      <c r="C171" s="4"/>
      <c r="D171" s="4"/>
      <c r="E171" s="4"/>
      <c r="F171" s="4"/>
      <c r="G171" s="4"/>
      <c r="H171" s="76"/>
      <c r="I171" s="4"/>
      <c r="J171" s="76"/>
      <c r="K171" s="4"/>
      <c r="L171" s="4"/>
      <c r="M171" s="15"/>
      <c r="N171" s="2"/>
      <c r="O171" s="2"/>
      <c r="P171" s="2"/>
      <c r="Q171" s="2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2"/>
      <c r="O172" s="2"/>
      <c r="P172" s="2"/>
      <c r="Q172" s="2"/>
    </row>
  </sheetData>
  <mergeCells count="105">
    <mergeCell ref="B44:D44"/>
    <mergeCell ref="B45:D45"/>
    <mergeCell ref="B47:D47"/>
    <mergeCell ref="B48:D48"/>
    <mergeCell ref="B50:D50"/>
    <mergeCell ref="B51:D51"/>
    <mergeCell ref="B53:D53"/>
    <mergeCell ref="B54:D54"/>
    <mergeCell ref="B56:D56"/>
    <mergeCell ref="B57:D57"/>
    <mergeCell ref="B60:L60"/>
    <mergeCell ref="B62:D62"/>
    <mergeCell ref="B63:D63"/>
    <mergeCell ref="B65:D65"/>
    <mergeCell ref="B66:D66"/>
    <mergeCell ref="B68:D68"/>
    <mergeCell ref="B69:D69"/>
    <mergeCell ref="B71:D71"/>
    <mergeCell ref="B72:D72"/>
    <mergeCell ref="B74:D74"/>
    <mergeCell ref="B75:D7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0:C31"/>
    <mergeCell ref="B33:L33"/>
    <mergeCell ref="B35:D35"/>
    <mergeCell ref="B36:D36"/>
    <mergeCell ref="B38:D38"/>
    <mergeCell ref="B39:D39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28:D28"/>
    <mergeCell ref="B77:D77"/>
    <mergeCell ref="B78:D78"/>
    <mergeCell ref="B80:D80"/>
    <mergeCell ref="B81:D81"/>
    <mergeCell ref="B83:D83"/>
    <mergeCell ref="B84:D84"/>
    <mergeCell ref="B86:D86"/>
    <mergeCell ref="B87:D87"/>
    <mergeCell ref="B89:D89"/>
    <mergeCell ref="B90:D90"/>
    <mergeCell ref="B92:D92"/>
    <mergeCell ref="B93:D93"/>
    <mergeCell ref="B96:L96"/>
    <mergeCell ref="B98:D98"/>
    <mergeCell ref="B99:D99"/>
    <mergeCell ref="B101:D101"/>
    <mergeCell ref="B102:D102"/>
    <mergeCell ref="B105:L105"/>
    <mergeCell ref="B107:D107"/>
    <mergeCell ref="B108:D108"/>
    <mergeCell ref="B110:D110"/>
    <mergeCell ref="B111:D111"/>
    <mergeCell ref="B114:L114"/>
    <mergeCell ref="B116:D116"/>
    <mergeCell ref="B117:D117"/>
    <mergeCell ref="B119:D119"/>
    <mergeCell ref="B120:D120"/>
    <mergeCell ref="B122:D122"/>
    <mergeCell ref="B123:D123"/>
    <mergeCell ref="B126:L126"/>
    <mergeCell ref="B128:D128"/>
    <mergeCell ref="B129:D129"/>
    <mergeCell ref="B131:D131"/>
    <mergeCell ref="B132:D132"/>
    <mergeCell ref="B134:D134"/>
    <mergeCell ref="B135:D135"/>
    <mergeCell ref="B137:D137"/>
    <mergeCell ref="B138:D138"/>
    <mergeCell ref="B141:L141"/>
    <mergeCell ref="B143:D143"/>
    <mergeCell ref="B144:D144"/>
    <mergeCell ref="B146:D146"/>
    <mergeCell ref="B147:D147"/>
    <mergeCell ref="B150:L150"/>
    <mergeCell ref="B152:D152"/>
    <mergeCell ref="B153:D153"/>
    <mergeCell ref="B158:D158"/>
    <mergeCell ref="B159:D159"/>
    <mergeCell ref="B161:D161"/>
    <mergeCell ref="B162:D162"/>
    <mergeCell ref="B164:D164"/>
    <mergeCell ref="B165:D165"/>
    <mergeCell ref="B167:D167"/>
    <mergeCell ref="B168:D168"/>
    <mergeCell ref="B156:L156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0+(H55+H73+H85+H103+H109+H115)</f>
        <v>677569.72999999998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0+H56+H74+H86+H104+H110+H116</f>
        <v>677569.72999999998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757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ROUND(0+((H55+H73+H85+H103+H109+H115)*1.21),2)</f>
        <v>819859.37</v>
      </c>
      <c r="K11" s="1"/>
      <c r="L11" s="1"/>
      <c r="M11" s="13"/>
      <c r="N11" s="2"/>
      <c r="O11" s="2"/>
      <c r="P11" s="2"/>
      <c r="Q11" s="33">
        <f>IF(SUM(K20:K25)&gt;0,ROUND(SUM(S20:S25)/SUM(K20:K25)-1,8),0)</f>
        <v>82572.835086270003</v>
      </c>
      <c r="R11" s="9">
        <f>AVERAGE(J55,J73,J85,J103,J109,J115)</f>
        <v>23714.941666666655</v>
      </c>
      <c r="S11" s="9">
        <f>J10*(1+Q11)</f>
        <v>55949531144.468491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0+J31+J34+J37+J40+J43+J46+J49+J52</f>
        <v>34050</v>
      </c>
      <c r="L20" s="38">
        <f>0+L55</f>
        <v>41200.5</v>
      </c>
      <c r="M20" s="13"/>
      <c r="N20" s="2"/>
      <c r="O20" s="2"/>
      <c r="P20" s="2"/>
      <c r="Q20" s="2"/>
      <c r="S20" s="9">
        <f>S55</f>
        <v>243508575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0+J58+J61+J64+J67+J70</f>
        <v>91709.739999999991</v>
      </c>
      <c r="L21" s="38">
        <f>0+L73</f>
        <v>110968.78999999999</v>
      </c>
      <c r="M21" s="13"/>
      <c r="N21" s="2"/>
      <c r="O21" s="2"/>
      <c r="P21" s="2"/>
      <c r="Q21" s="2"/>
      <c r="S21" s="9">
        <f>S73</f>
        <v>1766334177.8870001</v>
      </c>
    </row>
    <row r="22">
      <c r="A22" s="10"/>
      <c r="B22" s="36">
        <v>4</v>
      </c>
      <c r="C22" s="1"/>
      <c r="D22" s="1"/>
      <c r="E22" s="37" t="s">
        <v>193</v>
      </c>
      <c r="F22" s="1"/>
      <c r="G22" s="1"/>
      <c r="H22" s="1"/>
      <c r="I22" s="1"/>
      <c r="J22" s="1"/>
      <c r="K22" s="38">
        <f>0+J76+J79+J82</f>
        <v>13671.84</v>
      </c>
      <c r="L22" s="38">
        <f>0+L85</f>
        <v>16542.93</v>
      </c>
      <c r="M22" s="13"/>
      <c r="N22" s="2"/>
      <c r="O22" s="2"/>
      <c r="P22" s="2"/>
      <c r="Q22" s="2"/>
      <c r="S22" s="9">
        <f>S85</f>
        <v>39266754.945600003</v>
      </c>
    </row>
    <row r="23">
      <c r="A23" s="10"/>
      <c r="B23" s="36">
        <v>5</v>
      </c>
      <c r="C23" s="1"/>
      <c r="D23" s="1"/>
      <c r="E23" s="37" t="s">
        <v>194</v>
      </c>
      <c r="F23" s="1"/>
      <c r="G23" s="1"/>
      <c r="H23" s="1"/>
      <c r="I23" s="1"/>
      <c r="J23" s="1"/>
      <c r="K23" s="38">
        <f>0+J88+J91+J94+J97+J100</f>
        <v>505996.36000000004</v>
      </c>
      <c r="L23" s="38">
        <f>0+L103</f>
        <v>612255.59999999998</v>
      </c>
      <c r="M23" s="13"/>
      <c r="N23" s="2"/>
      <c r="O23" s="2"/>
      <c r="P23" s="2"/>
      <c r="Q23" s="2"/>
      <c r="S23" s="9">
        <f>S103</f>
        <v>53767294652.726372</v>
      </c>
    </row>
    <row r="24">
      <c r="A24" s="10"/>
      <c r="B24" s="36">
        <v>8</v>
      </c>
      <c r="C24" s="1"/>
      <c r="D24" s="1"/>
      <c r="E24" s="37" t="s">
        <v>111</v>
      </c>
      <c r="F24" s="1"/>
      <c r="G24" s="1"/>
      <c r="H24" s="1"/>
      <c r="I24" s="1"/>
      <c r="J24" s="1"/>
      <c r="K24" s="38">
        <f>0+J106</f>
        <v>8414.5900000000001</v>
      </c>
      <c r="L24" s="38">
        <f>0+L109</f>
        <v>10181.65</v>
      </c>
      <c r="M24" s="13"/>
      <c r="N24" s="2"/>
      <c r="O24" s="2"/>
      <c r="P24" s="2"/>
      <c r="Q24" s="2"/>
      <c r="S24" s="9">
        <f>S109</f>
        <v>14877499.995399997</v>
      </c>
    </row>
    <row r="25">
      <c r="A25" s="10"/>
      <c r="B25" s="36">
        <v>9</v>
      </c>
      <c r="C25" s="1"/>
      <c r="D25" s="1"/>
      <c r="E25" s="37" t="s">
        <v>112</v>
      </c>
      <c r="F25" s="1"/>
      <c r="G25" s="1"/>
      <c r="H25" s="1"/>
      <c r="I25" s="1"/>
      <c r="J25" s="1"/>
      <c r="K25" s="38">
        <f>0+J112</f>
        <v>23727.200000000001</v>
      </c>
      <c r="L25" s="38">
        <f>0+L115</f>
        <v>28709.91</v>
      </c>
      <c r="M25" s="41"/>
      <c r="N25" s="2"/>
      <c r="O25" s="2"/>
      <c r="P25" s="2"/>
      <c r="Q25" s="2"/>
      <c r="S25" s="9">
        <f>S115</f>
        <v>118249483.91199999</v>
      </c>
    </row>
    <row r="26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39"/>
      <c r="N26" s="2"/>
      <c r="O26" s="2"/>
      <c r="P26" s="2"/>
      <c r="Q26" s="2"/>
    </row>
    <row r="27" ht="14" customHeight="1">
      <c r="A27" s="4"/>
      <c r="B27" s="28" t="s">
        <v>113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40"/>
      <c r="N28" s="2"/>
      <c r="O28" s="2"/>
      <c r="P28" s="2"/>
      <c r="Q28" s="2"/>
    </row>
    <row r="29" ht="18" customHeight="1">
      <c r="A29" s="10"/>
      <c r="B29" s="34" t="s">
        <v>114</v>
      </c>
      <c r="C29" s="34" t="s">
        <v>106</v>
      </c>
      <c r="D29" s="34" t="s">
        <v>115</v>
      </c>
      <c r="E29" s="34" t="s">
        <v>107</v>
      </c>
      <c r="F29" s="34" t="s">
        <v>116</v>
      </c>
      <c r="G29" s="35" t="s">
        <v>117</v>
      </c>
      <c r="H29" s="23" t="s">
        <v>118</v>
      </c>
      <c r="I29" s="23" t="s">
        <v>119</v>
      </c>
      <c r="J29" s="23" t="s">
        <v>17</v>
      </c>
      <c r="K29" s="35" t="s">
        <v>120</v>
      </c>
      <c r="L29" s="23" t="s">
        <v>18</v>
      </c>
      <c r="M29" s="41"/>
      <c r="N29" s="2"/>
      <c r="O29" s="2"/>
      <c r="P29" s="2"/>
      <c r="Q29" s="2"/>
    </row>
    <row r="30" ht="40" customHeight="1">
      <c r="A30" s="10"/>
      <c r="B30" s="42" t="s">
        <v>121</v>
      </c>
      <c r="C30" s="1"/>
      <c r="D30" s="1"/>
      <c r="E30" s="1"/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>
      <c r="A31" s="10"/>
      <c r="B31" s="44">
        <v>335</v>
      </c>
      <c r="C31" s="45" t="s">
        <v>195</v>
      </c>
      <c r="D31" s="45"/>
      <c r="E31" s="45" t="s">
        <v>196</v>
      </c>
      <c r="F31" s="45" t="s">
        <v>7</v>
      </c>
      <c r="G31" s="46" t="s">
        <v>124</v>
      </c>
      <c r="H31" s="47">
        <v>1</v>
      </c>
      <c r="I31" s="26">
        <v>1500</v>
      </c>
      <c r="J31" s="48">
        <f>ROUND(H31*I31,2)</f>
        <v>1500</v>
      </c>
      <c r="K31" s="49">
        <v>0.20999999999999999</v>
      </c>
      <c r="L31" s="50">
        <f>ROUND(J31*1.21,2)</f>
        <v>1815</v>
      </c>
      <c r="M31" s="13"/>
      <c r="N31" s="2"/>
      <c r="O31" s="2"/>
      <c r="P31" s="2"/>
      <c r="Q31" s="33">
        <f>IF(ISNUMBER(K31),IF(H31&gt;0,IF(I31&gt;0,J31,0),0),0)</f>
        <v>1500</v>
      </c>
      <c r="R31" s="9">
        <f>IF(ISNUMBER(K31)=FALSE,J31,0)</f>
        <v>0</v>
      </c>
    </row>
    <row r="32">
      <c r="A32" s="10"/>
      <c r="B32" s="51" t="s">
        <v>125</v>
      </c>
      <c r="C32" s="1"/>
      <c r="D32" s="1"/>
      <c r="E32" s="52" t="s">
        <v>197</v>
      </c>
      <c r="F32" s="1"/>
      <c r="G32" s="1"/>
      <c r="H32" s="43"/>
      <c r="I32" s="1"/>
      <c r="J32" s="43"/>
      <c r="K32" s="1"/>
      <c r="L32" s="1"/>
      <c r="M32" s="13"/>
      <c r="N32" s="2"/>
      <c r="O32" s="2"/>
      <c r="P32" s="2"/>
      <c r="Q32" s="2"/>
    </row>
    <row r="33" thickBot="1">
      <c r="A33" s="10"/>
      <c r="B33" s="53" t="s">
        <v>127</v>
      </c>
      <c r="C33" s="54"/>
      <c r="D33" s="54"/>
      <c r="E33" s="55" t="s">
        <v>7</v>
      </c>
      <c r="F33" s="54"/>
      <c r="G33" s="54"/>
      <c r="H33" s="56"/>
      <c r="I33" s="54"/>
      <c r="J33" s="56"/>
      <c r="K33" s="54"/>
      <c r="L33" s="54"/>
      <c r="M33" s="13"/>
      <c r="N33" s="2"/>
      <c r="O33" s="2"/>
      <c r="P33" s="2"/>
      <c r="Q33" s="2"/>
    </row>
    <row r="34" thickTop="1">
      <c r="A34" s="10"/>
      <c r="B34" s="44">
        <v>336</v>
      </c>
      <c r="C34" s="45" t="s">
        <v>198</v>
      </c>
      <c r="D34" s="45" t="s">
        <v>199</v>
      </c>
      <c r="E34" s="45" t="s">
        <v>200</v>
      </c>
      <c r="F34" s="45" t="s">
        <v>7</v>
      </c>
      <c r="G34" s="46" t="s">
        <v>124</v>
      </c>
      <c r="H34" s="57">
        <v>1</v>
      </c>
      <c r="I34" s="58">
        <v>3800</v>
      </c>
      <c r="J34" s="59">
        <f>ROUND(H34*I34,2)</f>
        <v>3800</v>
      </c>
      <c r="K34" s="60">
        <v>0.20999999999999999</v>
      </c>
      <c r="L34" s="61">
        <f>ROUND(J34*1.21,2)</f>
        <v>4598</v>
      </c>
      <c r="M34" s="13"/>
      <c r="N34" s="2"/>
      <c r="O34" s="2"/>
      <c r="P34" s="2"/>
      <c r="Q34" s="33">
        <f>IF(ISNUMBER(K34),IF(H34&gt;0,IF(I34&gt;0,J34,0),0),0)</f>
        <v>3800</v>
      </c>
      <c r="R34" s="9">
        <f>IF(ISNUMBER(K34)=FALSE,J34,0)</f>
        <v>0</v>
      </c>
    </row>
    <row r="35">
      <c r="A35" s="10"/>
      <c r="B35" s="51" t="s">
        <v>125</v>
      </c>
      <c r="C35" s="1"/>
      <c r="D35" s="1"/>
      <c r="E35" s="52" t="s">
        <v>201</v>
      </c>
      <c r="F35" s="1"/>
      <c r="G35" s="1"/>
      <c r="H35" s="43"/>
      <c r="I35" s="1"/>
      <c r="J35" s="43"/>
      <c r="K35" s="1"/>
      <c r="L35" s="1"/>
      <c r="M35" s="13"/>
      <c r="N35" s="2"/>
      <c r="O35" s="2"/>
      <c r="P35" s="2"/>
      <c r="Q35" s="2"/>
    </row>
    <row r="36" thickBot="1">
      <c r="A36" s="10"/>
      <c r="B36" s="53" t="s">
        <v>127</v>
      </c>
      <c r="C36" s="54"/>
      <c r="D36" s="54"/>
      <c r="E36" s="55" t="s">
        <v>7</v>
      </c>
      <c r="F36" s="54"/>
      <c r="G36" s="54"/>
      <c r="H36" s="56"/>
      <c r="I36" s="54"/>
      <c r="J36" s="56"/>
      <c r="K36" s="54"/>
      <c r="L36" s="54"/>
      <c r="M36" s="13"/>
      <c r="N36" s="2"/>
      <c r="O36" s="2"/>
      <c r="P36" s="2"/>
      <c r="Q36" s="2"/>
    </row>
    <row r="37" thickTop="1">
      <c r="A37" s="10"/>
      <c r="B37" s="44">
        <v>337</v>
      </c>
      <c r="C37" s="45" t="s">
        <v>198</v>
      </c>
      <c r="D37" s="45" t="s">
        <v>202</v>
      </c>
      <c r="E37" s="45" t="s">
        <v>200</v>
      </c>
      <c r="F37" s="45" t="s">
        <v>7</v>
      </c>
      <c r="G37" s="46" t="s">
        <v>124</v>
      </c>
      <c r="H37" s="57">
        <v>1</v>
      </c>
      <c r="I37" s="58">
        <v>2600</v>
      </c>
      <c r="J37" s="59">
        <f>ROUND(H37*I37,2)</f>
        <v>2600</v>
      </c>
      <c r="K37" s="60">
        <v>0.20999999999999999</v>
      </c>
      <c r="L37" s="61">
        <f>ROUND(J37*1.21,2)</f>
        <v>3146</v>
      </c>
      <c r="M37" s="13"/>
      <c r="N37" s="2"/>
      <c r="O37" s="2"/>
      <c r="P37" s="2"/>
      <c r="Q37" s="33">
        <f>IF(ISNUMBER(K37),IF(H37&gt;0,IF(I37&gt;0,J37,0),0),0)</f>
        <v>2600</v>
      </c>
      <c r="R37" s="9">
        <f>IF(ISNUMBER(K37)=FALSE,J37,0)</f>
        <v>0</v>
      </c>
    </row>
    <row r="38">
      <c r="A38" s="10"/>
      <c r="B38" s="51" t="s">
        <v>125</v>
      </c>
      <c r="C38" s="1"/>
      <c r="D38" s="1"/>
      <c r="E38" s="52" t="s">
        <v>203</v>
      </c>
      <c r="F38" s="1"/>
      <c r="G38" s="1"/>
      <c r="H38" s="43"/>
      <c r="I38" s="1"/>
      <c r="J38" s="43"/>
      <c r="K38" s="1"/>
      <c r="L38" s="1"/>
      <c r="M38" s="13"/>
      <c r="N38" s="2"/>
      <c r="O38" s="2"/>
      <c r="P38" s="2"/>
      <c r="Q38" s="2"/>
    </row>
    <row r="39" thickBot="1">
      <c r="A39" s="10"/>
      <c r="B39" s="53" t="s">
        <v>127</v>
      </c>
      <c r="C39" s="54"/>
      <c r="D39" s="54"/>
      <c r="E39" s="55" t="s">
        <v>7</v>
      </c>
      <c r="F39" s="54"/>
      <c r="G39" s="54"/>
      <c r="H39" s="56"/>
      <c r="I39" s="54"/>
      <c r="J39" s="56"/>
      <c r="K39" s="54"/>
      <c r="L39" s="54"/>
      <c r="M39" s="13"/>
      <c r="N39" s="2"/>
      <c r="O39" s="2"/>
      <c r="P39" s="2"/>
      <c r="Q39" s="2"/>
    </row>
    <row r="40" thickTop="1">
      <c r="A40" s="10"/>
      <c r="B40" s="44">
        <v>338</v>
      </c>
      <c r="C40" s="45" t="s">
        <v>204</v>
      </c>
      <c r="D40" s="45"/>
      <c r="E40" s="45" t="s">
        <v>205</v>
      </c>
      <c r="F40" s="45" t="s">
        <v>7</v>
      </c>
      <c r="G40" s="46" t="s">
        <v>124</v>
      </c>
      <c r="H40" s="57">
        <v>1</v>
      </c>
      <c r="I40" s="58">
        <v>12800</v>
      </c>
      <c r="J40" s="59">
        <f>ROUND(H40*I40,2)</f>
        <v>12800</v>
      </c>
      <c r="K40" s="60">
        <v>0.20999999999999999</v>
      </c>
      <c r="L40" s="61">
        <f>ROUND(J40*1.21,2)</f>
        <v>15488</v>
      </c>
      <c r="M40" s="13"/>
      <c r="N40" s="2"/>
      <c r="O40" s="2"/>
      <c r="P40" s="2"/>
      <c r="Q40" s="33">
        <f>IF(ISNUMBER(K40),IF(H40&gt;0,IF(I40&gt;0,J40,0),0),0)</f>
        <v>12800</v>
      </c>
      <c r="R40" s="9">
        <f>IF(ISNUMBER(K40)=FALSE,J40,0)</f>
        <v>0</v>
      </c>
    </row>
    <row r="41">
      <c r="A41" s="10"/>
      <c r="B41" s="51" t="s">
        <v>125</v>
      </c>
      <c r="C41" s="1"/>
      <c r="D41" s="1"/>
      <c r="E41" s="52" t="s">
        <v>206</v>
      </c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 thickBot="1">
      <c r="A42" s="10"/>
      <c r="B42" s="53" t="s">
        <v>127</v>
      </c>
      <c r="C42" s="54"/>
      <c r="D42" s="54"/>
      <c r="E42" s="55" t="s">
        <v>7</v>
      </c>
      <c r="F42" s="54"/>
      <c r="G42" s="54"/>
      <c r="H42" s="56"/>
      <c r="I42" s="54"/>
      <c r="J42" s="56"/>
      <c r="K42" s="54"/>
      <c r="L42" s="54"/>
      <c r="M42" s="13"/>
      <c r="N42" s="2"/>
      <c r="O42" s="2"/>
      <c r="P42" s="2"/>
      <c r="Q42" s="2"/>
    </row>
    <row r="43" thickTop="1">
      <c r="A43" s="10"/>
      <c r="B43" s="44">
        <v>339</v>
      </c>
      <c r="C43" s="45" t="s">
        <v>207</v>
      </c>
      <c r="D43" s="45"/>
      <c r="E43" s="45" t="s">
        <v>208</v>
      </c>
      <c r="F43" s="45" t="s">
        <v>7</v>
      </c>
      <c r="G43" s="46" t="s">
        <v>124</v>
      </c>
      <c r="H43" s="57">
        <v>1</v>
      </c>
      <c r="I43" s="58">
        <v>1350</v>
      </c>
      <c r="J43" s="59">
        <f>ROUND(H43*I43,2)</f>
        <v>1350</v>
      </c>
      <c r="K43" s="60">
        <v>0.20999999999999999</v>
      </c>
      <c r="L43" s="61">
        <f>ROUND(J43*1.21,2)</f>
        <v>1633.5</v>
      </c>
      <c r="M43" s="13"/>
      <c r="N43" s="2"/>
      <c r="O43" s="2"/>
      <c r="P43" s="2"/>
      <c r="Q43" s="33">
        <f>IF(ISNUMBER(K43),IF(H43&gt;0,IF(I43&gt;0,J43,0),0),0)</f>
        <v>1350</v>
      </c>
      <c r="R43" s="9">
        <f>IF(ISNUMBER(K43)=FALSE,J43,0)</f>
        <v>0</v>
      </c>
    </row>
    <row r="44">
      <c r="A44" s="10"/>
      <c r="B44" s="51" t="s">
        <v>125</v>
      </c>
      <c r="C44" s="1"/>
      <c r="D44" s="1"/>
      <c r="E44" s="52" t="s">
        <v>209</v>
      </c>
      <c r="F44" s="1"/>
      <c r="G44" s="1"/>
      <c r="H44" s="43"/>
      <c r="I44" s="1"/>
      <c r="J44" s="43"/>
      <c r="K44" s="1"/>
      <c r="L44" s="1"/>
      <c r="M44" s="13"/>
      <c r="N44" s="2"/>
      <c r="O44" s="2"/>
      <c r="P44" s="2"/>
      <c r="Q44" s="2"/>
    </row>
    <row r="45" thickBot="1">
      <c r="A45" s="10"/>
      <c r="B45" s="53" t="s">
        <v>127</v>
      </c>
      <c r="C45" s="54"/>
      <c r="D45" s="54"/>
      <c r="E45" s="55" t="s">
        <v>7</v>
      </c>
      <c r="F45" s="54"/>
      <c r="G45" s="54"/>
      <c r="H45" s="56"/>
      <c r="I45" s="54"/>
      <c r="J45" s="56"/>
      <c r="K45" s="54"/>
      <c r="L45" s="54"/>
      <c r="M45" s="13"/>
      <c r="N45" s="2"/>
      <c r="O45" s="2"/>
      <c r="P45" s="2"/>
      <c r="Q45" s="2"/>
    </row>
    <row r="46" thickTop="1">
      <c r="A46" s="10"/>
      <c r="B46" s="44">
        <v>340</v>
      </c>
      <c r="C46" s="45" t="s">
        <v>210</v>
      </c>
      <c r="D46" s="45"/>
      <c r="E46" s="45" t="s">
        <v>211</v>
      </c>
      <c r="F46" s="45" t="s">
        <v>7</v>
      </c>
      <c r="G46" s="46" t="s">
        <v>124</v>
      </c>
      <c r="H46" s="57">
        <v>1</v>
      </c>
      <c r="I46" s="58">
        <v>500</v>
      </c>
      <c r="J46" s="59">
        <f>ROUND(H46*I46,2)</f>
        <v>500</v>
      </c>
      <c r="K46" s="60">
        <v>0.20999999999999999</v>
      </c>
      <c r="L46" s="61">
        <f>ROUND(J46*1.21,2)</f>
        <v>605</v>
      </c>
      <c r="M46" s="13"/>
      <c r="N46" s="2"/>
      <c r="O46" s="2"/>
      <c r="P46" s="2"/>
      <c r="Q46" s="33">
        <f>IF(ISNUMBER(K46),IF(H46&gt;0,IF(I46&gt;0,J46,0),0),0)</f>
        <v>500</v>
      </c>
      <c r="R46" s="9">
        <f>IF(ISNUMBER(K46)=FALSE,J46,0)</f>
        <v>0</v>
      </c>
    </row>
    <row r="47">
      <c r="A47" s="10"/>
      <c r="B47" s="51" t="s">
        <v>125</v>
      </c>
      <c r="C47" s="1"/>
      <c r="D47" s="1"/>
      <c r="E47" s="52" t="s">
        <v>7</v>
      </c>
      <c r="F47" s="1"/>
      <c r="G47" s="1"/>
      <c r="H47" s="43"/>
      <c r="I47" s="1"/>
      <c r="J47" s="43"/>
      <c r="K47" s="1"/>
      <c r="L47" s="1"/>
      <c r="M47" s="13"/>
      <c r="N47" s="2"/>
      <c r="O47" s="2"/>
      <c r="P47" s="2"/>
      <c r="Q47" s="2"/>
    </row>
    <row r="48" thickBot="1">
      <c r="A48" s="10"/>
      <c r="B48" s="53" t="s">
        <v>127</v>
      </c>
      <c r="C48" s="54"/>
      <c r="D48" s="54"/>
      <c r="E48" s="55" t="s">
        <v>7</v>
      </c>
      <c r="F48" s="54"/>
      <c r="G48" s="54"/>
      <c r="H48" s="56"/>
      <c r="I48" s="54"/>
      <c r="J48" s="56"/>
      <c r="K48" s="54"/>
      <c r="L48" s="54"/>
      <c r="M48" s="13"/>
      <c r="N48" s="2"/>
      <c r="O48" s="2"/>
      <c r="P48" s="2"/>
      <c r="Q48" s="2"/>
    </row>
    <row r="49" thickTop="1">
      <c r="A49" s="10"/>
      <c r="B49" s="44">
        <v>341</v>
      </c>
      <c r="C49" s="45" t="s">
        <v>212</v>
      </c>
      <c r="D49" s="45"/>
      <c r="E49" s="45" t="s">
        <v>213</v>
      </c>
      <c r="F49" s="45" t="s">
        <v>7</v>
      </c>
      <c r="G49" s="46" t="s">
        <v>124</v>
      </c>
      <c r="H49" s="57">
        <v>1</v>
      </c>
      <c r="I49" s="58">
        <v>5500</v>
      </c>
      <c r="J49" s="59">
        <f>ROUND(H49*I49,2)</f>
        <v>5500</v>
      </c>
      <c r="K49" s="60">
        <v>0.20999999999999999</v>
      </c>
      <c r="L49" s="61">
        <f>ROUND(J49*1.21,2)</f>
        <v>6655</v>
      </c>
      <c r="M49" s="13"/>
      <c r="N49" s="2"/>
      <c r="O49" s="2"/>
      <c r="P49" s="2"/>
      <c r="Q49" s="33">
        <f>IF(ISNUMBER(K49),IF(H49&gt;0,IF(I49&gt;0,J49,0),0),0)</f>
        <v>5500</v>
      </c>
      <c r="R49" s="9">
        <f>IF(ISNUMBER(K49)=FALSE,J49,0)</f>
        <v>0</v>
      </c>
    </row>
    <row r="50">
      <c r="A50" s="10"/>
      <c r="B50" s="51" t="s">
        <v>125</v>
      </c>
      <c r="C50" s="1"/>
      <c r="D50" s="1"/>
      <c r="E50" s="52" t="s">
        <v>7</v>
      </c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 thickBot="1">
      <c r="A51" s="10"/>
      <c r="B51" s="53" t="s">
        <v>127</v>
      </c>
      <c r="C51" s="54"/>
      <c r="D51" s="54"/>
      <c r="E51" s="55" t="s">
        <v>7</v>
      </c>
      <c r="F51" s="54"/>
      <c r="G51" s="54"/>
      <c r="H51" s="56"/>
      <c r="I51" s="54"/>
      <c r="J51" s="56"/>
      <c r="K51" s="54"/>
      <c r="L51" s="54"/>
      <c r="M51" s="13"/>
      <c r="N51" s="2"/>
      <c r="O51" s="2"/>
      <c r="P51" s="2"/>
      <c r="Q51" s="2"/>
    </row>
    <row r="52" thickTop="1">
      <c r="A52" s="10"/>
      <c r="B52" s="44">
        <v>342</v>
      </c>
      <c r="C52" s="45" t="s">
        <v>220</v>
      </c>
      <c r="D52" s="45"/>
      <c r="E52" s="45" t="s">
        <v>221</v>
      </c>
      <c r="F52" s="45" t="s">
        <v>7</v>
      </c>
      <c r="G52" s="46" t="s">
        <v>124</v>
      </c>
      <c r="H52" s="57">
        <v>1</v>
      </c>
      <c r="I52" s="58">
        <v>6000</v>
      </c>
      <c r="J52" s="59">
        <f>ROUND(H52*I52,2)</f>
        <v>6000</v>
      </c>
      <c r="K52" s="60">
        <v>0.20999999999999999</v>
      </c>
      <c r="L52" s="61">
        <f>ROUND(J52*1.21,2)</f>
        <v>7260</v>
      </c>
      <c r="M52" s="13"/>
      <c r="N52" s="2"/>
      <c r="O52" s="2"/>
      <c r="P52" s="2"/>
      <c r="Q52" s="33">
        <f>IF(ISNUMBER(K52),IF(H52&gt;0,IF(I52&gt;0,J52,0),0),0)</f>
        <v>6000</v>
      </c>
      <c r="R52" s="9">
        <f>IF(ISNUMBER(K52)=FALSE,J52,0)</f>
        <v>0</v>
      </c>
    </row>
    <row r="53">
      <c r="A53" s="10"/>
      <c r="B53" s="51" t="s">
        <v>125</v>
      </c>
      <c r="C53" s="1"/>
      <c r="D53" s="1"/>
      <c r="E53" s="52" t="s">
        <v>7</v>
      </c>
      <c r="F53" s="1"/>
      <c r="G53" s="1"/>
      <c r="H53" s="43"/>
      <c r="I53" s="1"/>
      <c r="J53" s="43"/>
      <c r="K53" s="1"/>
      <c r="L53" s="1"/>
      <c r="M53" s="13"/>
      <c r="N53" s="2"/>
      <c r="O53" s="2"/>
      <c r="P53" s="2"/>
      <c r="Q53" s="2"/>
    </row>
    <row r="54" thickBot="1">
      <c r="A54" s="10"/>
      <c r="B54" s="53" t="s">
        <v>127</v>
      </c>
      <c r="C54" s="54"/>
      <c r="D54" s="54"/>
      <c r="E54" s="55" t="s">
        <v>7</v>
      </c>
      <c r="F54" s="54"/>
      <c r="G54" s="54"/>
      <c r="H54" s="56"/>
      <c r="I54" s="54"/>
      <c r="J54" s="56"/>
      <c r="K54" s="54"/>
      <c r="L54" s="54"/>
      <c r="M54" s="13"/>
      <c r="N54" s="2"/>
      <c r="O54" s="2"/>
      <c r="P54" s="2"/>
      <c r="Q54" s="2"/>
    </row>
    <row r="55" thickTop="1" thickBot="1" ht="25" customHeight="1">
      <c r="A55" s="10"/>
      <c r="B55" s="1"/>
      <c r="C55" s="62">
        <v>0</v>
      </c>
      <c r="D55" s="1"/>
      <c r="E55" s="63" t="s">
        <v>108</v>
      </c>
      <c r="F55" s="1"/>
      <c r="G55" s="64" t="s">
        <v>137</v>
      </c>
      <c r="H55" s="65">
        <f>J31+J34+J37+J40+J43+J46+J49+J52</f>
        <v>34050</v>
      </c>
      <c r="I55" s="64" t="s">
        <v>138</v>
      </c>
      <c r="J55" s="66">
        <f>(L55-H55)</f>
        <v>7150.5</v>
      </c>
      <c r="K55" s="64" t="s">
        <v>139</v>
      </c>
      <c r="L55" s="67">
        <f>ROUND((J31+J34+J37+J40+J43+J46+J49+J52)*1.21,2)</f>
        <v>41200.5</v>
      </c>
      <c r="M55" s="13"/>
      <c r="N55" s="2"/>
      <c r="O55" s="2"/>
      <c r="P55" s="2"/>
      <c r="Q55" s="33">
        <f>0+Q31+Q34+Q37+Q40+Q43+Q46+Q49+Q52</f>
        <v>34050</v>
      </c>
      <c r="R55" s="9">
        <f>0+R31+R34+R37+R40+R43+R46+R49+R52</f>
        <v>0</v>
      </c>
      <c r="S55" s="68">
        <f>Q55*(1+J55)+R55</f>
        <v>243508575</v>
      </c>
    </row>
    <row r="56" thickTop="1" thickBot="1" ht="25" customHeight="1">
      <c r="A56" s="10"/>
      <c r="B56" s="69"/>
      <c r="C56" s="69"/>
      <c r="D56" s="69"/>
      <c r="E56" s="70"/>
      <c r="F56" s="69"/>
      <c r="G56" s="71" t="s">
        <v>140</v>
      </c>
      <c r="H56" s="72">
        <f>0+J31+J34+J37+J40+J43+J46+J49+J52</f>
        <v>34050</v>
      </c>
      <c r="I56" s="71" t="s">
        <v>141</v>
      </c>
      <c r="J56" s="73">
        <f>0+J55</f>
        <v>7150.5</v>
      </c>
      <c r="K56" s="71" t="s">
        <v>142</v>
      </c>
      <c r="L56" s="74">
        <f>0+L55</f>
        <v>41200.5</v>
      </c>
      <c r="M56" s="13"/>
      <c r="N56" s="2"/>
      <c r="O56" s="2"/>
      <c r="P56" s="2"/>
      <c r="Q56" s="2"/>
    </row>
    <row r="57" ht="40" customHeight="1">
      <c r="A57" s="10"/>
      <c r="B57" s="75" t="s">
        <v>143</v>
      </c>
      <c r="C57" s="1"/>
      <c r="D57" s="1"/>
      <c r="E57" s="1"/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>
      <c r="A58" s="10"/>
      <c r="B58" s="44">
        <v>343</v>
      </c>
      <c r="C58" s="45" t="s">
        <v>236</v>
      </c>
      <c r="D58" s="45"/>
      <c r="E58" s="45" t="s">
        <v>237</v>
      </c>
      <c r="F58" s="45" t="s">
        <v>7</v>
      </c>
      <c r="G58" s="46" t="s">
        <v>224</v>
      </c>
      <c r="H58" s="47">
        <v>327.95400000000001</v>
      </c>
      <c r="I58" s="26">
        <v>172.87</v>
      </c>
      <c r="J58" s="48">
        <f>ROUND(H58*I58,2)</f>
        <v>56693.410000000003</v>
      </c>
      <c r="K58" s="49">
        <v>0.20999999999999999</v>
      </c>
      <c r="L58" s="50">
        <f>ROUND(J58*1.21,2)</f>
        <v>68599.029999999999</v>
      </c>
      <c r="M58" s="13"/>
      <c r="N58" s="2"/>
      <c r="O58" s="2"/>
      <c r="P58" s="2"/>
      <c r="Q58" s="33">
        <f>IF(ISNUMBER(K58),IF(H58&gt;0,IF(I58&gt;0,J58,0),0),0)</f>
        <v>56693.410000000003</v>
      </c>
      <c r="R58" s="9">
        <f>IF(ISNUMBER(K58)=FALSE,J58,0)</f>
        <v>0</v>
      </c>
    </row>
    <row r="59">
      <c r="A59" s="10"/>
      <c r="B59" s="51" t="s">
        <v>125</v>
      </c>
      <c r="C59" s="1"/>
      <c r="D59" s="1"/>
      <c r="E59" s="52" t="s">
        <v>7</v>
      </c>
      <c r="F59" s="1"/>
      <c r="G59" s="1"/>
      <c r="H59" s="43"/>
      <c r="I59" s="1"/>
      <c r="J59" s="43"/>
      <c r="K59" s="1"/>
      <c r="L59" s="1"/>
      <c r="M59" s="13"/>
      <c r="N59" s="2"/>
      <c r="O59" s="2"/>
      <c r="P59" s="2"/>
      <c r="Q59" s="2"/>
    </row>
    <row r="60" thickBot="1">
      <c r="A60" s="10"/>
      <c r="B60" s="53" t="s">
        <v>127</v>
      </c>
      <c r="C60" s="54"/>
      <c r="D60" s="54"/>
      <c r="E60" s="55" t="s">
        <v>758</v>
      </c>
      <c r="F60" s="54"/>
      <c r="G60" s="54"/>
      <c r="H60" s="56"/>
      <c r="I60" s="54"/>
      <c r="J60" s="56"/>
      <c r="K60" s="54"/>
      <c r="L60" s="54"/>
      <c r="M60" s="13"/>
      <c r="N60" s="2"/>
      <c r="O60" s="2"/>
      <c r="P60" s="2"/>
      <c r="Q60" s="2"/>
    </row>
    <row r="61" thickTop="1">
      <c r="A61" s="10"/>
      <c r="B61" s="44">
        <v>344</v>
      </c>
      <c r="C61" s="45" t="s">
        <v>258</v>
      </c>
      <c r="D61" s="45"/>
      <c r="E61" s="45" t="s">
        <v>259</v>
      </c>
      <c r="F61" s="45" t="s">
        <v>7</v>
      </c>
      <c r="G61" s="46" t="s">
        <v>224</v>
      </c>
      <c r="H61" s="57">
        <v>4.2960000000000003</v>
      </c>
      <c r="I61" s="58">
        <v>379.26999999999998</v>
      </c>
      <c r="J61" s="59">
        <f>ROUND(H61*I61,2)</f>
        <v>1629.3399999999999</v>
      </c>
      <c r="K61" s="60">
        <v>0.20999999999999999</v>
      </c>
      <c r="L61" s="61">
        <f>ROUND(J61*1.21,2)</f>
        <v>1971.5</v>
      </c>
      <c r="M61" s="13"/>
      <c r="N61" s="2"/>
      <c r="O61" s="2"/>
      <c r="P61" s="2"/>
      <c r="Q61" s="33">
        <f>IF(ISNUMBER(K61),IF(H61&gt;0,IF(I61&gt;0,J61,0),0),0)</f>
        <v>1629.3399999999999</v>
      </c>
      <c r="R61" s="9">
        <f>IF(ISNUMBER(K61)=FALSE,J61,0)</f>
        <v>0</v>
      </c>
    </row>
    <row r="62">
      <c r="A62" s="10"/>
      <c r="B62" s="51" t="s">
        <v>125</v>
      </c>
      <c r="C62" s="1"/>
      <c r="D62" s="1"/>
      <c r="E62" s="52" t="s">
        <v>7</v>
      </c>
      <c r="F62" s="1"/>
      <c r="G62" s="1"/>
      <c r="H62" s="43"/>
      <c r="I62" s="1"/>
      <c r="J62" s="43"/>
      <c r="K62" s="1"/>
      <c r="L62" s="1"/>
      <c r="M62" s="13"/>
      <c r="N62" s="2"/>
      <c r="O62" s="2"/>
      <c r="P62" s="2"/>
      <c r="Q62" s="2"/>
    </row>
    <row r="63" thickBot="1">
      <c r="A63" s="10"/>
      <c r="B63" s="53" t="s">
        <v>127</v>
      </c>
      <c r="C63" s="54"/>
      <c r="D63" s="54"/>
      <c r="E63" s="55" t="s">
        <v>759</v>
      </c>
      <c r="F63" s="54"/>
      <c r="G63" s="54"/>
      <c r="H63" s="56"/>
      <c r="I63" s="54"/>
      <c r="J63" s="56"/>
      <c r="K63" s="54"/>
      <c r="L63" s="54"/>
      <c r="M63" s="13"/>
      <c r="N63" s="2"/>
      <c r="O63" s="2"/>
      <c r="P63" s="2"/>
      <c r="Q63" s="2"/>
    </row>
    <row r="64" thickTop="1">
      <c r="A64" s="10"/>
      <c r="B64" s="44">
        <v>345</v>
      </c>
      <c r="C64" s="45" t="s">
        <v>261</v>
      </c>
      <c r="D64" s="45"/>
      <c r="E64" s="45" t="s">
        <v>262</v>
      </c>
      <c r="F64" s="45" t="s">
        <v>7</v>
      </c>
      <c r="G64" s="46" t="s">
        <v>224</v>
      </c>
      <c r="H64" s="57">
        <v>6.234</v>
      </c>
      <c r="I64" s="58">
        <v>358.12</v>
      </c>
      <c r="J64" s="59">
        <f>ROUND(H64*I64,2)</f>
        <v>2232.52</v>
      </c>
      <c r="K64" s="60">
        <v>0.20999999999999999</v>
      </c>
      <c r="L64" s="61">
        <f>ROUND(J64*1.21,2)</f>
        <v>2701.3499999999999</v>
      </c>
      <c r="M64" s="13"/>
      <c r="N64" s="2"/>
      <c r="O64" s="2"/>
      <c r="P64" s="2"/>
      <c r="Q64" s="33">
        <f>IF(ISNUMBER(K64),IF(H64&gt;0,IF(I64&gt;0,J64,0),0),0)</f>
        <v>2232.52</v>
      </c>
      <c r="R64" s="9">
        <f>IF(ISNUMBER(K64)=FALSE,J64,0)</f>
        <v>0</v>
      </c>
    </row>
    <row r="65">
      <c r="A65" s="10"/>
      <c r="B65" s="51" t="s">
        <v>125</v>
      </c>
      <c r="C65" s="1"/>
      <c r="D65" s="1"/>
      <c r="E65" s="52" t="s">
        <v>7</v>
      </c>
      <c r="F65" s="1"/>
      <c r="G65" s="1"/>
      <c r="H65" s="43"/>
      <c r="I65" s="1"/>
      <c r="J65" s="43"/>
      <c r="K65" s="1"/>
      <c r="L65" s="1"/>
      <c r="M65" s="13"/>
      <c r="N65" s="2"/>
      <c r="O65" s="2"/>
      <c r="P65" s="2"/>
      <c r="Q65" s="2"/>
    </row>
    <row r="66" thickBot="1">
      <c r="A66" s="10"/>
      <c r="B66" s="53" t="s">
        <v>127</v>
      </c>
      <c r="C66" s="54"/>
      <c r="D66" s="54"/>
      <c r="E66" s="55" t="s">
        <v>760</v>
      </c>
      <c r="F66" s="54"/>
      <c r="G66" s="54"/>
      <c r="H66" s="56"/>
      <c r="I66" s="54"/>
      <c r="J66" s="56"/>
      <c r="K66" s="54"/>
      <c r="L66" s="54"/>
      <c r="M66" s="13"/>
      <c r="N66" s="2"/>
      <c r="O66" s="2"/>
      <c r="P66" s="2"/>
      <c r="Q66" s="2"/>
    </row>
    <row r="67" thickTop="1">
      <c r="A67" s="10"/>
      <c r="B67" s="44">
        <v>346</v>
      </c>
      <c r="C67" s="45" t="s">
        <v>267</v>
      </c>
      <c r="D67" s="45"/>
      <c r="E67" s="45" t="s">
        <v>268</v>
      </c>
      <c r="F67" s="45" t="s">
        <v>7</v>
      </c>
      <c r="G67" s="46" t="s">
        <v>169</v>
      </c>
      <c r="H67" s="57">
        <v>1052.3699999999999</v>
      </c>
      <c r="I67" s="58">
        <v>21.23</v>
      </c>
      <c r="J67" s="59">
        <f>ROUND(H67*I67,2)</f>
        <v>22341.82</v>
      </c>
      <c r="K67" s="60">
        <v>0.20999999999999999</v>
      </c>
      <c r="L67" s="61">
        <f>ROUND(J67*1.21,2)</f>
        <v>27033.599999999999</v>
      </c>
      <c r="M67" s="13"/>
      <c r="N67" s="2"/>
      <c r="O67" s="2"/>
      <c r="P67" s="2"/>
      <c r="Q67" s="33">
        <f>IF(ISNUMBER(K67),IF(H67&gt;0,IF(I67&gt;0,J67,0),0),0)</f>
        <v>22341.82</v>
      </c>
      <c r="R67" s="9">
        <f>IF(ISNUMBER(K67)=FALSE,J67,0)</f>
        <v>0</v>
      </c>
    </row>
    <row r="68">
      <c r="A68" s="10"/>
      <c r="B68" s="51" t="s">
        <v>125</v>
      </c>
      <c r="C68" s="1"/>
      <c r="D68" s="1"/>
      <c r="E68" s="52" t="s">
        <v>7</v>
      </c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 thickBot="1">
      <c r="A69" s="10"/>
      <c r="B69" s="53" t="s">
        <v>127</v>
      </c>
      <c r="C69" s="54"/>
      <c r="D69" s="54"/>
      <c r="E69" s="55" t="s">
        <v>761</v>
      </c>
      <c r="F69" s="54"/>
      <c r="G69" s="54"/>
      <c r="H69" s="56"/>
      <c r="I69" s="54"/>
      <c r="J69" s="56"/>
      <c r="K69" s="54"/>
      <c r="L69" s="54"/>
      <c r="M69" s="13"/>
      <c r="N69" s="2"/>
      <c r="O69" s="2"/>
      <c r="P69" s="2"/>
      <c r="Q69" s="2"/>
    </row>
    <row r="70" thickTop="1">
      <c r="A70" s="10"/>
      <c r="B70" s="44">
        <v>347</v>
      </c>
      <c r="C70" s="45" t="s">
        <v>270</v>
      </c>
      <c r="D70" s="45"/>
      <c r="E70" s="45" t="s">
        <v>271</v>
      </c>
      <c r="F70" s="45" t="s">
        <v>7</v>
      </c>
      <c r="G70" s="46" t="s">
        <v>224</v>
      </c>
      <c r="H70" s="57">
        <v>32.073999999999998</v>
      </c>
      <c r="I70" s="58">
        <v>274.75999999999999</v>
      </c>
      <c r="J70" s="59">
        <f>ROUND(H70*I70,2)</f>
        <v>8812.6499999999996</v>
      </c>
      <c r="K70" s="60">
        <v>0.20999999999999999</v>
      </c>
      <c r="L70" s="61">
        <f>ROUND(J70*1.21,2)</f>
        <v>10663.309999999999</v>
      </c>
      <c r="M70" s="13"/>
      <c r="N70" s="2"/>
      <c r="O70" s="2"/>
      <c r="P70" s="2"/>
      <c r="Q70" s="33">
        <f>IF(ISNUMBER(K70),IF(H70&gt;0,IF(I70&gt;0,J70,0),0),0)</f>
        <v>8812.6499999999996</v>
      </c>
      <c r="R70" s="9">
        <f>IF(ISNUMBER(K70)=FALSE,J70,0)</f>
        <v>0</v>
      </c>
    </row>
    <row r="71">
      <c r="A71" s="10"/>
      <c r="B71" s="51" t="s">
        <v>125</v>
      </c>
      <c r="C71" s="1"/>
      <c r="D71" s="1"/>
      <c r="E71" s="52" t="s">
        <v>7</v>
      </c>
      <c r="F71" s="1"/>
      <c r="G71" s="1"/>
      <c r="H71" s="43"/>
      <c r="I71" s="1"/>
      <c r="J71" s="43"/>
      <c r="K71" s="1"/>
      <c r="L71" s="1"/>
      <c r="M71" s="13"/>
      <c r="N71" s="2"/>
      <c r="O71" s="2"/>
      <c r="P71" s="2"/>
      <c r="Q71" s="2"/>
    </row>
    <row r="72" thickBot="1">
      <c r="A72" s="10"/>
      <c r="B72" s="53" t="s">
        <v>127</v>
      </c>
      <c r="C72" s="54"/>
      <c r="D72" s="54"/>
      <c r="E72" s="55" t="s">
        <v>762</v>
      </c>
      <c r="F72" s="54"/>
      <c r="G72" s="54"/>
      <c r="H72" s="56"/>
      <c r="I72" s="54"/>
      <c r="J72" s="56"/>
      <c r="K72" s="54"/>
      <c r="L72" s="54"/>
      <c r="M72" s="13"/>
      <c r="N72" s="2"/>
      <c r="O72" s="2"/>
      <c r="P72" s="2"/>
      <c r="Q72" s="2"/>
    </row>
    <row r="73" thickTop="1" thickBot="1" ht="25" customHeight="1">
      <c r="A73" s="10"/>
      <c r="B73" s="1"/>
      <c r="C73" s="62">
        <v>1</v>
      </c>
      <c r="D73" s="1"/>
      <c r="E73" s="63" t="s">
        <v>109</v>
      </c>
      <c r="F73" s="1"/>
      <c r="G73" s="64" t="s">
        <v>137</v>
      </c>
      <c r="H73" s="65">
        <f>J58+J61+J64+J67+J70</f>
        <v>91709.739999999991</v>
      </c>
      <c r="I73" s="64" t="s">
        <v>138</v>
      </c>
      <c r="J73" s="66">
        <f>(L73-H73)</f>
        <v>19259.050000000003</v>
      </c>
      <c r="K73" s="64" t="s">
        <v>139</v>
      </c>
      <c r="L73" s="67">
        <f>ROUND((J58+J61+J64+J67+J70)*1.21,2)</f>
        <v>110968.78999999999</v>
      </c>
      <c r="M73" s="13"/>
      <c r="N73" s="2"/>
      <c r="O73" s="2"/>
      <c r="P73" s="2"/>
      <c r="Q73" s="33">
        <f>0+Q58+Q61+Q64+Q67+Q70</f>
        <v>91709.739999999991</v>
      </c>
      <c r="R73" s="9">
        <f>0+R58+R61+R64+R67+R70</f>
        <v>0</v>
      </c>
      <c r="S73" s="68">
        <f>Q73*(1+J73)+R73</f>
        <v>1766334177.8870001</v>
      </c>
    </row>
    <row r="74" thickTop="1" thickBot="1" ht="25" customHeight="1">
      <c r="A74" s="10"/>
      <c r="B74" s="69"/>
      <c r="C74" s="69"/>
      <c r="D74" s="69"/>
      <c r="E74" s="70"/>
      <c r="F74" s="69"/>
      <c r="G74" s="71" t="s">
        <v>140</v>
      </c>
      <c r="H74" s="72">
        <f>0+J58+J61+J64+J67+J70</f>
        <v>91709.739999999991</v>
      </c>
      <c r="I74" s="71" t="s">
        <v>141</v>
      </c>
      <c r="J74" s="73">
        <f>0+J73</f>
        <v>19259.050000000003</v>
      </c>
      <c r="K74" s="71" t="s">
        <v>142</v>
      </c>
      <c r="L74" s="74">
        <f>0+L73</f>
        <v>110968.78999999999</v>
      </c>
      <c r="M74" s="13"/>
      <c r="N74" s="2"/>
      <c r="O74" s="2"/>
      <c r="P74" s="2"/>
      <c r="Q74" s="2"/>
    </row>
    <row r="75" ht="40" customHeight="1">
      <c r="A75" s="10"/>
      <c r="B75" s="75" t="s">
        <v>298</v>
      </c>
      <c r="C75" s="1"/>
      <c r="D75" s="1"/>
      <c r="E75" s="1"/>
      <c r="F75" s="1"/>
      <c r="G75" s="1"/>
      <c r="H75" s="43"/>
      <c r="I75" s="1"/>
      <c r="J75" s="43"/>
      <c r="K75" s="1"/>
      <c r="L75" s="1"/>
      <c r="M75" s="13"/>
      <c r="N75" s="2"/>
      <c r="O75" s="2"/>
      <c r="P75" s="2"/>
      <c r="Q75" s="2"/>
    </row>
    <row r="76">
      <c r="A76" s="10"/>
      <c r="B76" s="44">
        <v>348</v>
      </c>
      <c r="C76" s="45" t="s">
        <v>305</v>
      </c>
      <c r="D76" s="45"/>
      <c r="E76" s="45" t="s">
        <v>306</v>
      </c>
      <c r="F76" s="45" t="s">
        <v>7</v>
      </c>
      <c r="G76" s="46" t="s">
        <v>224</v>
      </c>
      <c r="H76" s="47">
        <v>0.85399999999999998</v>
      </c>
      <c r="I76" s="26">
        <v>4648.04</v>
      </c>
      <c r="J76" s="48">
        <f>ROUND(H76*I76,2)</f>
        <v>3969.4299999999998</v>
      </c>
      <c r="K76" s="49">
        <v>0.20999999999999999</v>
      </c>
      <c r="L76" s="50">
        <f>ROUND(J76*1.21,2)</f>
        <v>4803.0100000000002</v>
      </c>
      <c r="M76" s="13"/>
      <c r="N76" s="2"/>
      <c r="O76" s="2"/>
      <c r="P76" s="2"/>
      <c r="Q76" s="33">
        <f>IF(ISNUMBER(K76),IF(H76&gt;0,IF(I76&gt;0,J76,0),0),0)</f>
        <v>3969.4299999999998</v>
      </c>
      <c r="R76" s="9">
        <f>IF(ISNUMBER(K76)=FALSE,J76,0)</f>
        <v>0</v>
      </c>
    </row>
    <row r="77">
      <c r="A77" s="10"/>
      <c r="B77" s="51" t="s">
        <v>125</v>
      </c>
      <c r="C77" s="1"/>
      <c r="D77" s="1"/>
      <c r="E77" s="52" t="s">
        <v>7</v>
      </c>
      <c r="F77" s="1"/>
      <c r="G77" s="1"/>
      <c r="H77" s="43"/>
      <c r="I77" s="1"/>
      <c r="J77" s="43"/>
      <c r="K77" s="1"/>
      <c r="L77" s="1"/>
      <c r="M77" s="13"/>
      <c r="N77" s="2"/>
      <c r="O77" s="2"/>
      <c r="P77" s="2"/>
      <c r="Q77" s="2"/>
    </row>
    <row r="78" thickBot="1">
      <c r="A78" s="10"/>
      <c r="B78" s="53" t="s">
        <v>127</v>
      </c>
      <c r="C78" s="54"/>
      <c r="D78" s="54"/>
      <c r="E78" s="55" t="s">
        <v>763</v>
      </c>
      <c r="F78" s="54"/>
      <c r="G78" s="54"/>
      <c r="H78" s="56"/>
      <c r="I78" s="54"/>
      <c r="J78" s="56"/>
      <c r="K78" s="54"/>
      <c r="L78" s="54"/>
      <c r="M78" s="13"/>
      <c r="N78" s="2"/>
      <c r="O78" s="2"/>
      <c r="P78" s="2"/>
      <c r="Q78" s="2"/>
    </row>
    <row r="79" thickTop="1">
      <c r="A79" s="10"/>
      <c r="B79" s="44">
        <v>349</v>
      </c>
      <c r="C79" s="45" t="s">
        <v>308</v>
      </c>
      <c r="D79" s="45"/>
      <c r="E79" s="45" t="s">
        <v>309</v>
      </c>
      <c r="F79" s="45" t="s">
        <v>7</v>
      </c>
      <c r="G79" s="46" t="s">
        <v>224</v>
      </c>
      <c r="H79" s="57">
        <v>1.8149999999999999</v>
      </c>
      <c r="I79" s="58">
        <v>1193.97</v>
      </c>
      <c r="J79" s="59">
        <f>ROUND(H79*I79,2)</f>
        <v>2167.0599999999999</v>
      </c>
      <c r="K79" s="60">
        <v>0.20999999999999999</v>
      </c>
      <c r="L79" s="61">
        <f>ROUND(J79*1.21,2)</f>
        <v>2622.1399999999999</v>
      </c>
      <c r="M79" s="13"/>
      <c r="N79" s="2"/>
      <c r="O79" s="2"/>
      <c r="P79" s="2"/>
      <c r="Q79" s="33">
        <f>IF(ISNUMBER(K79),IF(H79&gt;0,IF(I79&gt;0,J79,0),0),0)</f>
        <v>2167.0599999999999</v>
      </c>
      <c r="R79" s="9">
        <f>IF(ISNUMBER(K79)=FALSE,J79,0)</f>
        <v>0</v>
      </c>
    </row>
    <row r="80">
      <c r="A80" s="10"/>
      <c r="B80" s="51" t="s">
        <v>125</v>
      </c>
      <c r="C80" s="1"/>
      <c r="D80" s="1"/>
      <c r="E80" s="52" t="s">
        <v>7</v>
      </c>
      <c r="F80" s="1"/>
      <c r="G80" s="1"/>
      <c r="H80" s="43"/>
      <c r="I80" s="1"/>
      <c r="J80" s="43"/>
      <c r="K80" s="1"/>
      <c r="L80" s="1"/>
      <c r="M80" s="13"/>
      <c r="N80" s="2"/>
      <c r="O80" s="2"/>
      <c r="P80" s="2"/>
      <c r="Q80" s="2"/>
    </row>
    <row r="81" thickBot="1">
      <c r="A81" s="10"/>
      <c r="B81" s="53" t="s">
        <v>127</v>
      </c>
      <c r="C81" s="54"/>
      <c r="D81" s="54"/>
      <c r="E81" s="55" t="s">
        <v>764</v>
      </c>
      <c r="F81" s="54"/>
      <c r="G81" s="54"/>
      <c r="H81" s="56"/>
      <c r="I81" s="54"/>
      <c r="J81" s="56"/>
      <c r="K81" s="54"/>
      <c r="L81" s="54"/>
      <c r="M81" s="13"/>
      <c r="N81" s="2"/>
      <c r="O81" s="2"/>
      <c r="P81" s="2"/>
      <c r="Q81" s="2"/>
    </row>
    <row r="82" thickTop="1">
      <c r="A82" s="10"/>
      <c r="B82" s="44">
        <v>350</v>
      </c>
      <c r="C82" s="45" t="s">
        <v>314</v>
      </c>
      <c r="D82" s="45"/>
      <c r="E82" s="45" t="s">
        <v>315</v>
      </c>
      <c r="F82" s="45" t="s">
        <v>7</v>
      </c>
      <c r="G82" s="46" t="s">
        <v>224</v>
      </c>
      <c r="H82" s="57">
        <v>1.0389999999999999</v>
      </c>
      <c r="I82" s="58">
        <v>7252.5</v>
      </c>
      <c r="J82" s="59">
        <f>ROUND(H82*I82,2)</f>
        <v>7535.3500000000004</v>
      </c>
      <c r="K82" s="60">
        <v>0.20999999999999999</v>
      </c>
      <c r="L82" s="61">
        <f>ROUND(J82*1.21,2)</f>
        <v>9117.7700000000004</v>
      </c>
      <c r="M82" s="13"/>
      <c r="N82" s="2"/>
      <c r="O82" s="2"/>
      <c r="P82" s="2"/>
      <c r="Q82" s="33">
        <f>IF(ISNUMBER(K82),IF(H82&gt;0,IF(I82&gt;0,J82,0),0),0)</f>
        <v>7535.3500000000004</v>
      </c>
      <c r="R82" s="9">
        <f>IF(ISNUMBER(K82)=FALSE,J82,0)</f>
        <v>0</v>
      </c>
    </row>
    <row r="83">
      <c r="A83" s="10"/>
      <c r="B83" s="51" t="s">
        <v>125</v>
      </c>
      <c r="C83" s="1"/>
      <c r="D83" s="1"/>
      <c r="E83" s="52" t="s">
        <v>7</v>
      </c>
      <c r="F83" s="1"/>
      <c r="G83" s="1"/>
      <c r="H83" s="43"/>
      <c r="I83" s="1"/>
      <c r="J83" s="43"/>
      <c r="K83" s="1"/>
      <c r="L83" s="1"/>
      <c r="M83" s="13"/>
      <c r="N83" s="2"/>
      <c r="O83" s="2"/>
      <c r="P83" s="2"/>
      <c r="Q83" s="2"/>
    </row>
    <row r="84" thickBot="1">
      <c r="A84" s="10"/>
      <c r="B84" s="53" t="s">
        <v>127</v>
      </c>
      <c r="C84" s="54"/>
      <c r="D84" s="54"/>
      <c r="E84" s="55" t="s">
        <v>765</v>
      </c>
      <c r="F84" s="54"/>
      <c r="G84" s="54"/>
      <c r="H84" s="56"/>
      <c r="I84" s="54"/>
      <c r="J84" s="56"/>
      <c r="K84" s="54"/>
      <c r="L84" s="54"/>
      <c r="M84" s="13"/>
      <c r="N84" s="2"/>
      <c r="O84" s="2"/>
      <c r="P84" s="2"/>
      <c r="Q84" s="2"/>
    </row>
    <row r="85" thickTop="1" thickBot="1" ht="25" customHeight="1">
      <c r="A85" s="10"/>
      <c r="B85" s="1"/>
      <c r="C85" s="62">
        <v>4</v>
      </c>
      <c r="D85" s="1"/>
      <c r="E85" s="63" t="s">
        <v>193</v>
      </c>
      <c r="F85" s="1"/>
      <c r="G85" s="64" t="s">
        <v>137</v>
      </c>
      <c r="H85" s="65">
        <f>J76+J79+J82</f>
        <v>13671.84</v>
      </c>
      <c r="I85" s="64" t="s">
        <v>138</v>
      </c>
      <c r="J85" s="66">
        <f>(L85-H85)</f>
        <v>2871.0900000000001</v>
      </c>
      <c r="K85" s="64" t="s">
        <v>139</v>
      </c>
      <c r="L85" s="67">
        <f>ROUND((J76+J79+J82)*1.21,2)</f>
        <v>16542.93</v>
      </c>
      <c r="M85" s="13"/>
      <c r="N85" s="2"/>
      <c r="O85" s="2"/>
      <c r="P85" s="2"/>
      <c r="Q85" s="33">
        <f>0+Q76+Q79+Q82</f>
        <v>13671.84</v>
      </c>
      <c r="R85" s="9">
        <f>0+R76+R79+R82</f>
        <v>0</v>
      </c>
      <c r="S85" s="68">
        <f>Q85*(1+J85)+R85</f>
        <v>39266754.945600003</v>
      </c>
    </row>
    <row r="86" thickTop="1" thickBot="1" ht="25" customHeight="1">
      <c r="A86" s="10"/>
      <c r="B86" s="69"/>
      <c r="C86" s="69"/>
      <c r="D86" s="69"/>
      <c r="E86" s="70"/>
      <c r="F86" s="69"/>
      <c r="G86" s="71" t="s">
        <v>140</v>
      </c>
      <c r="H86" s="72">
        <f>0+J76+J79+J82</f>
        <v>13671.84</v>
      </c>
      <c r="I86" s="71" t="s">
        <v>141</v>
      </c>
      <c r="J86" s="73">
        <f>0+J85</f>
        <v>2871.0900000000001</v>
      </c>
      <c r="K86" s="71" t="s">
        <v>142</v>
      </c>
      <c r="L86" s="74">
        <f>0+L85</f>
        <v>16542.93</v>
      </c>
      <c r="M86" s="13"/>
      <c r="N86" s="2"/>
      <c r="O86" s="2"/>
      <c r="P86" s="2"/>
      <c r="Q86" s="2"/>
    </row>
    <row r="87" ht="40" customHeight="1">
      <c r="A87" s="10"/>
      <c r="B87" s="75" t="s">
        <v>318</v>
      </c>
      <c r="C87" s="1"/>
      <c r="D87" s="1"/>
      <c r="E87" s="1"/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>
      <c r="A88" s="10"/>
      <c r="B88" s="44">
        <v>351</v>
      </c>
      <c r="C88" s="45" t="s">
        <v>328</v>
      </c>
      <c r="D88" s="45"/>
      <c r="E88" s="45" t="s">
        <v>329</v>
      </c>
      <c r="F88" s="45" t="s">
        <v>7</v>
      </c>
      <c r="G88" s="46" t="s">
        <v>224</v>
      </c>
      <c r="H88" s="47">
        <v>333.77800000000002</v>
      </c>
      <c r="I88" s="26">
        <v>1081.9400000000001</v>
      </c>
      <c r="J88" s="48">
        <f>ROUND(H88*I88,2)</f>
        <v>361127.77000000002</v>
      </c>
      <c r="K88" s="49">
        <v>0.20999999999999999</v>
      </c>
      <c r="L88" s="50">
        <f>ROUND(J88*1.21,2)</f>
        <v>436964.59999999998</v>
      </c>
      <c r="M88" s="13"/>
      <c r="N88" s="2"/>
      <c r="O88" s="2"/>
      <c r="P88" s="2"/>
      <c r="Q88" s="33">
        <f>IF(ISNUMBER(K88),IF(H88&gt;0,IF(I88&gt;0,J88,0),0),0)</f>
        <v>361127.77000000002</v>
      </c>
      <c r="R88" s="9">
        <f>IF(ISNUMBER(K88)=FALSE,J88,0)</f>
        <v>0</v>
      </c>
    </row>
    <row r="89">
      <c r="A89" s="10"/>
      <c r="B89" s="51" t="s">
        <v>125</v>
      </c>
      <c r="C89" s="1"/>
      <c r="D89" s="1"/>
      <c r="E89" s="52" t="s">
        <v>7</v>
      </c>
      <c r="F89" s="1"/>
      <c r="G89" s="1"/>
      <c r="H89" s="43"/>
      <c r="I89" s="1"/>
      <c r="J89" s="43"/>
      <c r="K89" s="1"/>
      <c r="L89" s="1"/>
      <c r="M89" s="13"/>
      <c r="N89" s="2"/>
      <c r="O89" s="2"/>
      <c r="P89" s="2"/>
      <c r="Q89" s="2"/>
    </row>
    <row r="90" thickBot="1">
      <c r="A90" s="10"/>
      <c r="B90" s="53" t="s">
        <v>127</v>
      </c>
      <c r="C90" s="54"/>
      <c r="D90" s="54"/>
      <c r="E90" s="55" t="s">
        <v>766</v>
      </c>
      <c r="F90" s="54"/>
      <c r="G90" s="54"/>
      <c r="H90" s="56"/>
      <c r="I90" s="54"/>
      <c r="J90" s="56"/>
      <c r="K90" s="54"/>
      <c r="L90" s="54"/>
      <c r="M90" s="13"/>
      <c r="N90" s="2"/>
      <c r="O90" s="2"/>
      <c r="P90" s="2"/>
      <c r="Q90" s="2"/>
    </row>
    <row r="91" thickTop="1">
      <c r="A91" s="10"/>
      <c r="B91" s="44">
        <v>352</v>
      </c>
      <c r="C91" s="45" t="s">
        <v>767</v>
      </c>
      <c r="D91" s="45"/>
      <c r="E91" s="45" t="s">
        <v>768</v>
      </c>
      <c r="F91" s="45" t="s">
        <v>7</v>
      </c>
      <c r="G91" s="46" t="s">
        <v>169</v>
      </c>
      <c r="H91" s="57">
        <v>115.223</v>
      </c>
      <c r="I91" s="58">
        <v>58.329999999999998</v>
      </c>
      <c r="J91" s="59">
        <f>ROUND(H91*I91,2)</f>
        <v>6720.96</v>
      </c>
      <c r="K91" s="60">
        <v>0.20999999999999999</v>
      </c>
      <c r="L91" s="61">
        <f>ROUND(J91*1.21,2)</f>
        <v>8132.3599999999997</v>
      </c>
      <c r="M91" s="13"/>
      <c r="N91" s="2"/>
      <c r="O91" s="2"/>
      <c r="P91" s="2"/>
      <c r="Q91" s="33">
        <f>IF(ISNUMBER(K91),IF(H91&gt;0,IF(I91&gt;0,J91,0),0),0)</f>
        <v>6720.96</v>
      </c>
      <c r="R91" s="9">
        <f>IF(ISNUMBER(K91)=FALSE,J91,0)</f>
        <v>0</v>
      </c>
    </row>
    <row r="92">
      <c r="A92" s="10"/>
      <c r="B92" s="51" t="s">
        <v>125</v>
      </c>
      <c r="C92" s="1"/>
      <c r="D92" s="1"/>
      <c r="E92" s="52" t="s">
        <v>7</v>
      </c>
      <c r="F92" s="1"/>
      <c r="G92" s="1"/>
      <c r="H92" s="43"/>
      <c r="I92" s="1"/>
      <c r="J92" s="43"/>
      <c r="K92" s="1"/>
      <c r="L92" s="1"/>
      <c r="M92" s="13"/>
      <c r="N92" s="2"/>
      <c r="O92" s="2"/>
      <c r="P92" s="2"/>
      <c r="Q92" s="2"/>
    </row>
    <row r="93" thickBot="1">
      <c r="A93" s="10"/>
      <c r="B93" s="53" t="s">
        <v>127</v>
      </c>
      <c r="C93" s="54"/>
      <c r="D93" s="54"/>
      <c r="E93" s="55" t="s">
        <v>769</v>
      </c>
      <c r="F93" s="54"/>
      <c r="G93" s="54"/>
      <c r="H93" s="56"/>
      <c r="I93" s="54"/>
      <c r="J93" s="56"/>
      <c r="K93" s="54"/>
      <c r="L93" s="54"/>
      <c r="M93" s="13"/>
      <c r="N93" s="2"/>
      <c r="O93" s="2"/>
      <c r="P93" s="2"/>
      <c r="Q93" s="2"/>
    </row>
    <row r="94" thickTop="1">
      <c r="A94" s="10"/>
      <c r="B94" s="44">
        <v>353</v>
      </c>
      <c r="C94" s="45" t="s">
        <v>334</v>
      </c>
      <c r="D94" s="45"/>
      <c r="E94" s="45" t="s">
        <v>335</v>
      </c>
      <c r="F94" s="45" t="s">
        <v>7</v>
      </c>
      <c r="G94" s="46" t="s">
        <v>224</v>
      </c>
      <c r="H94" s="57">
        <v>8.8889999999999993</v>
      </c>
      <c r="I94" s="58">
        <v>826.99000000000001</v>
      </c>
      <c r="J94" s="59">
        <f>ROUND(H94*I94,2)</f>
        <v>7351.1099999999997</v>
      </c>
      <c r="K94" s="60">
        <v>0.20999999999999999</v>
      </c>
      <c r="L94" s="61">
        <f>ROUND(J94*1.21,2)</f>
        <v>8894.8400000000001</v>
      </c>
      <c r="M94" s="13"/>
      <c r="N94" s="2"/>
      <c r="O94" s="2"/>
      <c r="P94" s="2"/>
      <c r="Q94" s="33">
        <f>IF(ISNUMBER(K94),IF(H94&gt;0,IF(I94&gt;0,J94,0),0),0)</f>
        <v>7351.1099999999997</v>
      </c>
      <c r="R94" s="9">
        <f>IF(ISNUMBER(K94)=FALSE,J94,0)</f>
        <v>0</v>
      </c>
    </row>
    <row r="95">
      <c r="A95" s="10"/>
      <c r="B95" s="51" t="s">
        <v>125</v>
      </c>
      <c r="C95" s="1"/>
      <c r="D95" s="1"/>
      <c r="E95" s="52" t="s">
        <v>7</v>
      </c>
      <c r="F95" s="1"/>
      <c r="G95" s="1"/>
      <c r="H95" s="43"/>
      <c r="I95" s="1"/>
      <c r="J95" s="43"/>
      <c r="K95" s="1"/>
      <c r="L95" s="1"/>
      <c r="M95" s="13"/>
      <c r="N95" s="2"/>
      <c r="O95" s="2"/>
      <c r="P95" s="2"/>
      <c r="Q95" s="2"/>
    </row>
    <row r="96" thickBot="1">
      <c r="A96" s="10"/>
      <c r="B96" s="53" t="s">
        <v>127</v>
      </c>
      <c r="C96" s="54"/>
      <c r="D96" s="54"/>
      <c r="E96" s="55" t="s">
        <v>770</v>
      </c>
      <c r="F96" s="54"/>
      <c r="G96" s="54"/>
      <c r="H96" s="56"/>
      <c r="I96" s="54"/>
      <c r="J96" s="56"/>
      <c r="K96" s="54"/>
      <c r="L96" s="54"/>
      <c r="M96" s="13"/>
      <c r="N96" s="2"/>
      <c r="O96" s="2"/>
      <c r="P96" s="2"/>
      <c r="Q96" s="2"/>
    </row>
    <row r="97" thickTop="1">
      <c r="A97" s="10"/>
      <c r="B97" s="44">
        <v>354</v>
      </c>
      <c r="C97" s="45" t="s">
        <v>771</v>
      </c>
      <c r="D97" s="45"/>
      <c r="E97" s="45" t="s">
        <v>772</v>
      </c>
      <c r="F97" s="45" t="s">
        <v>7</v>
      </c>
      <c r="G97" s="46" t="s">
        <v>169</v>
      </c>
      <c r="H97" s="57">
        <v>770.24800000000005</v>
      </c>
      <c r="I97" s="58">
        <v>115.14</v>
      </c>
      <c r="J97" s="59">
        <f>ROUND(H97*I97,2)</f>
        <v>88686.350000000006</v>
      </c>
      <c r="K97" s="60">
        <v>0.20999999999999999</v>
      </c>
      <c r="L97" s="61">
        <f>ROUND(J97*1.21,2)</f>
        <v>107310.48</v>
      </c>
      <c r="M97" s="13"/>
      <c r="N97" s="2"/>
      <c r="O97" s="2"/>
      <c r="P97" s="2"/>
      <c r="Q97" s="33">
        <f>IF(ISNUMBER(K97),IF(H97&gt;0,IF(I97&gt;0,J97,0),0),0)</f>
        <v>88686.350000000006</v>
      </c>
      <c r="R97" s="9">
        <f>IF(ISNUMBER(K97)=FALSE,J97,0)</f>
        <v>0</v>
      </c>
    </row>
    <row r="98">
      <c r="A98" s="10"/>
      <c r="B98" s="51" t="s">
        <v>125</v>
      </c>
      <c r="C98" s="1"/>
      <c r="D98" s="1"/>
      <c r="E98" s="52" t="s">
        <v>7</v>
      </c>
      <c r="F98" s="1"/>
      <c r="G98" s="1"/>
      <c r="H98" s="43"/>
      <c r="I98" s="1"/>
      <c r="J98" s="43"/>
      <c r="K98" s="1"/>
      <c r="L98" s="1"/>
      <c r="M98" s="13"/>
      <c r="N98" s="2"/>
      <c r="O98" s="2"/>
      <c r="P98" s="2"/>
      <c r="Q98" s="2"/>
    </row>
    <row r="99" thickBot="1">
      <c r="A99" s="10"/>
      <c r="B99" s="53" t="s">
        <v>127</v>
      </c>
      <c r="C99" s="54"/>
      <c r="D99" s="54"/>
      <c r="E99" s="55" t="s">
        <v>773</v>
      </c>
      <c r="F99" s="54"/>
      <c r="G99" s="54"/>
      <c r="H99" s="56"/>
      <c r="I99" s="54"/>
      <c r="J99" s="56"/>
      <c r="K99" s="54"/>
      <c r="L99" s="54"/>
      <c r="M99" s="13"/>
      <c r="N99" s="2"/>
      <c r="O99" s="2"/>
      <c r="P99" s="2"/>
      <c r="Q99" s="2"/>
    </row>
    <row r="100" thickTop="1">
      <c r="A100" s="10"/>
      <c r="B100" s="44">
        <v>355</v>
      </c>
      <c r="C100" s="45" t="s">
        <v>355</v>
      </c>
      <c r="D100" s="45"/>
      <c r="E100" s="45" t="s">
        <v>356</v>
      </c>
      <c r="F100" s="45" t="s">
        <v>7</v>
      </c>
      <c r="G100" s="46" t="s">
        <v>169</v>
      </c>
      <c r="H100" s="57">
        <v>112.908</v>
      </c>
      <c r="I100" s="58">
        <v>372.95999999999998</v>
      </c>
      <c r="J100" s="59">
        <f>ROUND(H100*I100,2)</f>
        <v>42110.169999999998</v>
      </c>
      <c r="K100" s="60">
        <v>0.20999999999999999</v>
      </c>
      <c r="L100" s="61">
        <f>ROUND(J100*1.21,2)</f>
        <v>50953.309999999998</v>
      </c>
      <c r="M100" s="13"/>
      <c r="N100" s="2"/>
      <c r="O100" s="2"/>
      <c r="P100" s="2"/>
      <c r="Q100" s="33">
        <f>IF(ISNUMBER(K100),IF(H100&gt;0,IF(I100&gt;0,J100,0),0),0)</f>
        <v>42110.169999999998</v>
      </c>
      <c r="R100" s="9">
        <f>IF(ISNUMBER(K100)=FALSE,J100,0)</f>
        <v>0</v>
      </c>
    </row>
    <row r="101">
      <c r="A101" s="10"/>
      <c r="B101" s="51" t="s">
        <v>125</v>
      </c>
      <c r="C101" s="1"/>
      <c r="D101" s="1"/>
      <c r="E101" s="52" t="s">
        <v>7</v>
      </c>
      <c r="F101" s="1"/>
      <c r="G101" s="1"/>
      <c r="H101" s="43"/>
      <c r="I101" s="1"/>
      <c r="J101" s="43"/>
      <c r="K101" s="1"/>
      <c r="L101" s="1"/>
      <c r="M101" s="13"/>
      <c r="N101" s="2"/>
      <c r="O101" s="2"/>
      <c r="P101" s="2"/>
      <c r="Q101" s="2"/>
    </row>
    <row r="102" thickBot="1">
      <c r="A102" s="10"/>
      <c r="B102" s="53" t="s">
        <v>127</v>
      </c>
      <c r="C102" s="54"/>
      <c r="D102" s="54"/>
      <c r="E102" s="55" t="s">
        <v>774</v>
      </c>
      <c r="F102" s="54"/>
      <c r="G102" s="54"/>
      <c r="H102" s="56"/>
      <c r="I102" s="54"/>
      <c r="J102" s="56"/>
      <c r="K102" s="54"/>
      <c r="L102" s="54"/>
      <c r="M102" s="13"/>
      <c r="N102" s="2"/>
      <c r="O102" s="2"/>
      <c r="P102" s="2"/>
      <c r="Q102" s="2"/>
    </row>
    <row r="103" thickTop="1" thickBot="1" ht="25" customHeight="1">
      <c r="A103" s="10"/>
      <c r="B103" s="1"/>
      <c r="C103" s="62">
        <v>5</v>
      </c>
      <c r="D103" s="1"/>
      <c r="E103" s="63" t="s">
        <v>194</v>
      </c>
      <c r="F103" s="1"/>
      <c r="G103" s="64" t="s">
        <v>137</v>
      </c>
      <c r="H103" s="65">
        <f>J88+J91+J94+J97+J100</f>
        <v>505996.36000000004</v>
      </c>
      <c r="I103" s="64" t="s">
        <v>138</v>
      </c>
      <c r="J103" s="66">
        <f>(L103-H103)</f>
        <v>106259.23999999993</v>
      </c>
      <c r="K103" s="64" t="s">
        <v>139</v>
      </c>
      <c r="L103" s="67">
        <f>ROUND((J88+J91+J94+J97+J100)*1.21,2)</f>
        <v>612255.59999999998</v>
      </c>
      <c r="M103" s="13"/>
      <c r="N103" s="2"/>
      <c r="O103" s="2"/>
      <c r="P103" s="2"/>
      <c r="Q103" s="33">
        <f>0+Q88+Q91+Q94+Q97+Q100</f>
        <v>505996.36000000004</v>
      </c>
      <c r="R103" s="9">
        <f>0+R88+R91+R94+R97+R100</f>
        <v>0</v>
      </c>
      <c r="S103" s="68">
        <f>Q103*(1+J103)+R103</f>
        <v>53767294652.726372</v>
      </c>
    </row>
    <row r="104" thickTop="1" thickBot="1" ht="25" customHeight="1">
      <c r="A104" s="10"/>
      <c r="B104" s="69"/>
      <c r="C104" s="69"/>
      <c r="D104" s="69"/>
      <c r="E104" s="70"/>
      <c r="F104" s="69"/>
      <c r="G104" s="71" t="s">
        <v>140</v>
      </c>
      <c r="H104" s="72">
        <f>0+J88+J91+J94+J97+J100</f>
        <v>505996.36000000004</v>
      </c>
      <c r="I104" s="71" t="s">
        <v>141</v>
      </c>
      <c r="J104" s="73">
        <f>0+J103</f>
        <v>106259.23999999993</v>
      </c>
      <c r="K104" s="71" t="s">
        <v>142</v>
      </c>
      <c r="L104" s="74">
        <f>0+L103</f>
        <v>612255.59999999998</v>
      </c>
      <c r="M104" s="13"/>
      <c r="N104" s="2"/>
      <c r="O104" s="2"/>
      <c r="P104" s="2"/>
      <c r="Q104" s="2"/>
    </row>
    <row r="105" ht="40" customHeight="1">
      <c r="A105" s="10"/>
      <c r="B105" s="75" t="s">
        <v>178</v>
      </c>
      <c r="C105" s="1"/>
      <c r="D105" s="1"/>
      <c r="E105" s="1"/>
      <c r="F105" s="1"/>
      <c r="G105" s="1"/>
      <c r="H105" s="43"/>
      <c r="I105" s="1"/>
      <c r="J105" s="43"/>
      <c r="K105" s="1"/>
      <c r="L105" s="1"/>
      <c r="M105" s="13"/>
      <c r="N105" s="2"/>
      <c r="O105" s="2"/>
      <c r="P105" s="2"/>
      <c r="Q105" s="2"/>
    </row>
    <row r="106">
      <c r="A106" s="10"/>
      <c r="B106" s="44">
        <v>356</v>
      </c>
      <c r="C106" s="45" t="s">
        <v>418</v>
      </c>
      <c r="D106" s="45"/>
      <c r="E106" s="45" t="s">
        <v>419</v>
      </c>
      <c r="F106" s="45" t="s">
        <v>7</v>
      </c>
      <c r="G106" s="46" t="s">
        <v>224</v>
      </c>
      <c r="H106" s="47">
        <v>1.9990000000000001</v>
      </c>
      <c r="I106" s="26">
        <v>4209.3999999999996</v>
      </c>
      <c r="J106" s="48">
        <f>ROUND(H106*I106,2)</f>
        <v>8414.5900000000001</v>
      </c>
      <c r="K106" s="49">
        <v>0.20999999999999999</v>
      </c>
      <c r="L106" s="50">
        <f>ROUND(J106*1.21,2)</f>
        <v>10181.65</v>
      </c>
      <c r="M106" s="13"/>
      <c r="N106" s="2"/>
      <c r="O106" s="2"/>
      <c r="P106" s="2"/>
      <c r="Q106" s="33">
        <f>IF(ISNUMBER(K106),IF(H106&gt;0,IF(I106&gt;0,J106,0),0),0)</f>
        <v>8414.5900000000001</v>
      </c>
      <c r="R106" s="9">
        <f>IF(ISNUMBER(K106)=FALSE,J106,0)</f>
        <v>0</v>
      </c>
    </row>
    <row r="107">
      <c r="A107" s="10"/>
      <c r="B107" s="51" t="s">
        <v>125</v>
      </c>
      <c r="C107" s="1"/>
      <c r="D107" s="1"/>
      <c r="E107" s="52" t="s">
        <v>7</v>
      </c>
      <c r="F107" s="1"/>
      <c r="G107" s="1"/>
      <c r="H107" s="43"/>
      <c r="I107" s="1"/>
      <c r="J107" s="43"/>
      <c r="K107" s="1"/>
      <c r="L107" s="1"/>
      <c r="M107" s="13"/>
      <c r="N107" s="2"/>
      <c r="O107" s="2"/>
      <c r="P107" s="2"/>
      <c r="Q107" s="2"/>
    </row>
    <row r="108" thickBot="1">
      <c r="A108" s="10"/>
      <c r="B108" s="53" t="s">
        <v>127</v>
      </c>
      <c r="C108" s="54"/>
      <c r="D108" s="54"/>
      <c r="E108" s="55" t="s">
        <v>775</v>
      </c>
      <c r="F108" s="54"/>
      <c r="G108" s="54"/>
      <c r="H108" s="56"/>
      <c r="I108" s="54"/>
      <c r="J108" s="56"/>
      <c r="K108" s="54"/>
      <c r="L108" s="54"/>
      <c r="M108" s="13"/>
      <c r="N108" s="2"/>
      <c r="O108" s="2"/>
      <c r="P108" s="2"/>
      <c r="Q108" s="2"/>
    </row>
    <row r="109" thickTop="1" thickBot="1" ht="25" customHeight="1">
      <c r="A109" s="10"/>
      <c r="B109" s="1"/>
      <c r="C109" s="62">
        <v>8</v>
      </c>
      <c r="D109" s="1"/>
      <c r="E109" s="63" t="s">
        <v>111</v>
      </c>
      <c r="F109" s="1"/>
      <c r="G109" s="64" t="s">
        <v>137</v>
      </c>
      <c r="H109" s="65">
        <f>0+J106</f>
        <v>8414.5900000000001</v>
      </c>
      <c r="I109" s="64" t="s">
        <v>138</v>
      </c>
      <c r="J109" s="66">
        <f>(L109-H109)</f>
        <v>1767.0599999999995</v>
      </c>
      <c r="K109" s="64" t="s">
        <v>139</v>
      </c>
      <c r="L109" s="67">
        <f>ROUND((0+J106)*1.21,2)</f>
        <v>10181.65</v>
      </c>
      <c r="M109" s="13"/>
      <c r="N109" s="2"/>
      <c r="O109" s="2"/>
      <c r="P109" s="2"/>
      <c r="Q109" s="33">
        <f>0+Q106</f>
        <v>8414.5900000000001</v>
      </c>
      <c r="R109" s="9">
        <f>0+R106</f>
        <v>0</v>
      </c>
      <c r="S109" s="68">
        <f>Q109*(1+J109)+R109</f>
        <v>14877499.995399997</v>
      </c>
    </row>
    <row r="110" thickTop="1" thickBot="1" ht="25" customHeight="1">
      <c r="A110" s="10"/>
      <c r="B110" s="69"/>
      <c r="C110" s="69"/>
      <c r="D110" s="69"/>
      <c r="E110" s="70"/>
      <c r="F110" s="69"/>
      <c r="G110" s="71" t="s">
        <v>140</v>
      </c>
      <c r="H110" s="72">
        <f>0+J106</f>
        <v>8414.5900000000001</v>
      </c>
      <c r="I110" s="71" t="s">
        <v>141</v>
      </c>
      <c r="J110" s="73">
        <f>0+J109</f>
        <v>1767.0599999999995</v>
      </c>
      <c r="K110" s="71" t="s">
        <v>142</v>
      </c>
      <c r="L110" s="74">
        <f>0+L109</f>
        <v>10181.65</v>
      </c>
      <c r="M110" s="13"/>
      <c r="N110" s="2"/>
      <c r="O110" s="2"/>
      <c r="P110" s="2"/>
      <c r="Q110" s="2"/>
    </row>
    <row r="111" ht="40" customHeight="1">
      <c r="A111" s="10"/>
      <c r="B111" s="75" t="s">
        <v>184</v>
      </c>
      <c r="C111" s="1"/>
      <c r="D111" s="1"/>
      <c r="E111" s="1"/>
      <c r="F111" s="1"/>
      <c r="G111" s="1"/>
      <c r="H111" s="43"/>
      <c r="I111" s="1"/>
      <c r="J111" s="43"/>
      <c r="K111" s="1"/>
      <c r="L111" s="1"/>
      <c r="M111" s="13"/>
      <c r="N111" s="2"/>
      <c r="O111" s="2"/>
      <c r="P111" s="2"/>
      <c r="Q111" s="2"/>
    </row>
    <row r="112">
      <c r="A112" s="10"/>
      <c r="B112" s="44">
        <v>357</v>
      </c>
      <c r="C112" s="45" t="s">
        <v>596</v>
      </c>
      <c r="D112" s="45"/>
      <c r="E112" s="45" t="s">
        <v>597</v>
      </c>
      <c r="F112" s="45" t="s">
        <v>7</v>
      </c>
      <c r="G112" s="46" t="s">
        <v>181</v>
      </c>
      <c r="H112" s="47">
        <v>10</v>
      </c>
      <c r="I112" s="26">
        <v>2372.7199999999998</v>
      </c>
      <c r="J112" s="48">
        <f>ROUND(H112*I112,2)</f>
        <v>23727.200000000001</v>
      </c>
      <c r="K112" s="49">
        <v>0.20999999999999999</v>
      </c>
      <c r="L112" s="50">
        <f>ROUND(J112*1.21,2)</f>
        <v>28709.91</v>
      </c>
      <c r="M112" s="13"/>
      <c r="N112" s="2"/>
      <c r="O112" s="2"/>
      <c r="P112" s="2"/>
      <c r="Q112" s="33">
        <f>IF(ISNUMBER(K112),IF(H112&gt;0,IF(I112&gt;0,J112,0),0),0)</f>
        <v>23727.200000000001</v>
      </c>
      <c r="R112" s="9">
        <f>IF(ISNUMBER(K112)=FALSE,J112,0)</f>
        <v>0</v>
      </c>
    </row>
    <row r="113">
      <c r="A113" s="10"/>
      <c r="B113" s="51" t="s">
        <v>125</v>
      </c>
      <c r="C113" s="1"/>
      <c r="D113" s="1"/>
      <c r="E113" s="52" t="s">
        <v>7</v>
      </c>
      <c r="F113" s="1"/>
      <c r="G113" s="1"/>
      <c r="H113" s="43"/>
      <c r="I113" s="1"/>
      <c r="J113" s="43"/>
      <c r="K113" s="1"/>
      <c r="L113" s="1"/>
      <c r="M113" s="13"/>
      <c r="N113" s="2"/>
      <c r="O113" s="2"/>
      <c r="P113" s="2"/>
      <c r="Q113" s="2"/>
    </row>
    <row r="114" thickBot="1">
      <c r="A114" s="10"/>
      <c r="B114" s="53" t="s">
        <v>127</v>
      </c>
      <c r="C114" s="54"/>
      <c r="D114" s="54"/>
      <c r="E114" s="55" t="s">
        <v>776</v>
      </c>
      <c r="F114" s="54"/>
      <c r="G114" s="54"/>
      <c r="H114" s="56"/>
      <c r="I114" s="54"/>
      <c r="J114" s="56"/>
      <c r="K114" s="54"/>
      <c r="L114" s="54"/>
      <c r="M114" s="13"/>
      <c r="N114" s="2"/>
      <c r="O114" s="2"/>
      <c r="P114" s="2"/>
      <c r="Q114" s="2"/>
    </row>
    <row r="115" thickTop="1" thickBot="1" ht="25" customHeight="1">
      <c r="A115" s="10"/>
      <c r="B115" s="1"/>
      <c r="C115" s="62">
        <v>9</v>
      </c>
      <c r="D115" s="1"/>
      <c r="E115" s="63" t="s">
        <v>112</v>
      </c>
      <c r="F115" s="1"/>
      <c r="G115" s="64" t="s">
        <v>137</v>
      </c>
      <c r="H115" s="65">
        <f>0+J112</f>
        <v>23727.200000000001</v>
      </c>
      <c r="I115" s="64" t="s">
        <v>138</v>
      </c>
      <c r="J115" s="66">
        <f>(L115-H115)</f>
        <v>4982.7099999999991</v>
      </c>
      <c r="K115" s="64" t="s">
        <v>139</v>
      </c>
      <c r="L115" s="67">
        <f>ROUND((0+J112)*1.21,2)</f>
        <v>28709.91</v>
      </c>
      <c r="M115" s="13"/>
      <c r="N115" s="2"/>
      <c r="O115" s="2"/>
      <c r="P115" s="2"/>
      <c r="Q115" s="33">
        <f>0+Q112</f>
        <v>23727.200000000001</v>
      </c>
      <c r="R115" s="9">
        <f>0+R112</f>
        <v>0</v>
      </c>
      <c r="S115" s="68">
        <f>Q115*(1+J115)+R115</f>
        <v>118249483.91199999</v>
      </c>
    </row>
    <row r="116" thickTop="1" thickBot="1" ht="25" customHeight="1">
      <c r="A116" s="10"/>
      <c r="B116" s="69"/>
      <c r="C116" s="69"/>
      <c r="D116" s="69"/>
      <c r="E116" s="70"/>
      <c r="F116" s="69"/>
      <c r="G116" s="71" t="s">
        <v>140</v>
      </c>
      <c r="H116" s="72">
        <f>0+J112</f>
        <v>23727.200000000001</v>
      </c>
      <c r="I116" s="71" t="s">
        <v>141</v>
      </c>
      <c r="J116" s="73">
        <f>0+J115</f>
        <v>4982.7099999999991</v>
      </c>
      <c r="K116" s="71" t="s">
        <v>142</v>
      </c>
      <c r="L116" s="74">
        <f>0+L115</f>
        <v>28709.91</v>
      </c>
      <c r="M116" s="13"/>
      <c r="N116" s="2"/>
      <c r="O116" s="2"/>
      <c r="P116" s="2"/>
      <c r="Q116" s="2"/>
    </row>
    <row r="117">
      <c r="A117" s="14"/>
      <c r="B117" s="4"/>
      <c r="C117" s="4"/>
      <c r="D117" s="4"/>
      <c r="E117" s="4"/>
      <c r="F117" s="4"/>
      <c r="G117" s="4"/>
      <c r="H117" s="76"/>
      <c r="I117" s="4"/>
      <c r="J117" s="76"/>
      <c r="K117" s="4"/>
      <c r="L117" s="4"/>
      <c r="M117" s="15"/>
      <c r="N117" s="2"/>
      <c r="O117" s="2"/>
      <c r="P117" s="2"/>
      <c r="Q117" s="2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"/>
      <c r="O118" s="2"/>
      <c r="P118" s="2"/>
      <c r="Q118" s="2"/>
    </row>
  </sheetData>
  <mergeCells count="71">
    <mergeCell ref="B38:D38"/>
    <mergeCell ref="B39:D39"/>
    <mergeCell ref="B41:D41"/>
    <mergeCell ref="B42:D42"/>
    <mergeCell ref="B44:D44"/>
    <mergeCell ref="B45:D45"/>
    <mergeCell ref="B47:D47"/>
    <mergeCell ref="B48:D48"/>
    <mergeCell ref="B50:D50"/>
    <mergeCell ref="B51:D51"/>
    <mergeCell ref="B53:D53"/>
    <mergeCell ref="B54:D54"/>
    <mergeCell ref="B57:L57"/>
    <mergeCell ref="B59:D59"/>
    <mergeCell ref="B60:D60"/>
    <mergeCell ref="B62:D62"/>
    <mergeCell ref="B63:D63"/>
    <mergeCell ref="B65:D65"/>
    <mergeCell ref="B66:D66"/>
    <mergeCell ref="B68:D68"/>
    <mergeCell ref="B69:D69"/>
    <mergeCell ref="B71:D71"/>
    <mergeCell ref="B72:D72"/>
    <mergeCell ref="B75:L75"/>
    <mergeCell ref="B77:D77"/>
    <mergeCell ref="B78:D78"/>
    <mergeCell ref="B80:D80"/>
    <mergeCell ref="B81:D81"/>
    <mergeCell ref="B83:D83"/>
    <mergeCell ref="B84:D84"/>
    <mergeCell ref="B89:D89"/>
    <mergeCell ref="B90:D90"/>
    <mergeCell ref="B92:D92"/>
    <mergeCell ref="B93:D93"/>
    <mergeCell ref="B95:D95"/>
    <mergeCell ref="B96:D96"/>
    <mergeCell ref="B98:D98"/>
    <mergeCell ref="B99:D99"/>
    <mergeCell ref="B101:D101"/>
    <mergeCell ref="B102:D102"/>
    <mergeCell ref="B87:L87"/>
    <mergeCell ref="B107:D107"/>
    <mergeCell ref="B108:D108"/>
    <mergeCell ref="B105:L105"/>
    <mergeCell ref="B113:D113"/>
    <mergeCell ref="B114:D114"/>
    <mergeCell ref="B111:L11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7:C28"/>
    <mergeCell ref="B30:L30"/>
    <mergeCell ref="B32:D32"/>
    <mergeCell ref="B33:D33"/>
    <mergeCell ref="B35:D35"/>
    <mergeCell ref="B36:D36"/>
    <mergeCell ref="B23:D23"/>
    <mergeCell ref="B24:D24"/>
    <mergeCell ref="B25:D25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0+(H57+H102+H108+H120+H129)</f>
        <v>3161440.6099999999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0+H58+H103+H109+H121+H130</f>
        <v>3161440.6099999999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777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ROUND(0+((H57+H102+H108+H120+H129)*1.21),2)</f>
        <v>3825343.1400000001</v>
      </c>
      <c r="K11" s="1"/>
      <c r="L11" s="1"/>
      <c r="M11" s="13"/>
      <c r="N11" s="2"/>
      <c r="O11" s="2"/>
      <c r="P11" s="2"/>
      <c r="Q11" s="33">
        <f>IF(SUM(K20:K24)&gt;0,ROUND(SUM(S20:S24)/SUM(K20:K24)-1,8),0)</f>
        <v>225559.42676187001</v>
      </c>
      <c r="R11" s="9">
        <f>AVERAGE(J57,J102,J108,J120,J129)</f>
        <v>132780.50599999994</v>
      </c>
      <c r="S11" s="9">
        <f>J10*(1+Q11)</f>
        <v>713095893173.90662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0+J30+J33+J36+J39+J42+J45+J48+J51+J54</f>
        <v>560810</v>
      </c>
      <c r="L20" s="38">
        <f>0+L57</f>
        <v>678580.09999999998</v>
      </c>
      <c r="M20" s="13"/>
      <c r="N20" s="2"/>
      <c r="O20" s="2"/>
      <c r="P20" s="2"/>
      <c r="Q20" s="2"/>
      <c r="S20" s="9">
        <f>S57</f>
        <v>66047210590.999985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0+J60+J63+J66+J69+J72+J75+J78+J81+J84+J87+J90+J93+J96+J99</f>
        <v>912509.66000000003</v>
      </c>
      <c r="L21" s="38">
        <f>0+L102</f>
        <v>1104136.6899999999</v>
      </c>
      <c r="M21" s="13"/>
      <c r="N21" s="2"/>
      <c r="O21" s="2"/>
      <c r="P21" s="2"/>
      <c r="Q21" s="2"/>
      <c r="S21" s="9">
        <f>S102</f>
        <v>174862428501.76971</v>
      </c>
    </row>
    <row r="22">
      <c r="A22" s="10"/>
      <c r="B22" s="36">
        <v>2</v>
      </c>
      <c r="C22" s="1"/>
      <c r="D22" s="1"/>
      <c r="E22" s="37" t="s">
        <v>192</v>
      </c>
      <c r="F22" s="1"/>
      <c r="G22" s="1"/>
      <c r="H22" s="1"/>
      <c r="I22" s="1"/>
      <c r="J22" s="1"/>
      <c r="K22" s="38">
        <f>0+J105</f>
        <v>200855.42999999999</v>
      </c>
      <c r="L22" s="38">
        <f>0+L108</f>
        <v>243035.07000000001</v>
      </c>
      <c r="M22" s="13"/>
      <c r="N22" s="2"/>
      <c r="O22" s="2"/>
      <c r="P22" s="2"/>
      <c r="Q22" s="2"/>
      <c r="S22" s="9">
        <f>S108</f>
        <v>8472210584.8752022</v>
      </c>
    </row>
    <row r="23">
      <c r="A23" s="10"/>
      <c r="B23" s="36">
        <v>5</v>
      </c>
      <c r="C23" s="1"/>
      <c r="D23" s="1"/>
      <c r="E23" s="37" t="s">
        <v>194</v>
      </c>
      <c r="F23" s="1"/>
      <c r="G23" s="1"/>
      <c r="H23" s="1"/>
      <c r="I23" s="1"/>
      <c r="J23" s="1"/>
      <c r="K23" s="38">
        <f>0+J111+J114+J117</f>
        <v>1485985.6600000001</v>
      </c>
      <c r="L23" s="38">
        <f>0+L120</f>
        <v>1798042.6499999999</v>
      </c>
      <c r="M23" s="13"/>
      <c r="N23" s="2"/>
      <c r="O23" s="2"/>
      <c r="P23" s="2"/>
      <c r="Q23" s="2"/>
      <c r="S23" s="9">
        <f>S120</f>
        <v>463713698228.4231</v>
      </c>
    </row>
    <row r="24">
      <c r="A24" s="10"/>
      <c r="B24" s="36">
        <v>9</v>
      </c>
      <c r="C24" s="1"/>
      <c r="D24" s="1"/>
      <c r="E24" s="37" t="s">
        <v>112</v>
      </c>
      <c r="F24" s="1"/>
      <c r="G24" s="1"/>
      <c r="H24" s="1"/>
      <c r="I24" s="1"/>
      <c r="J24" s="1"/>
      <c r="K24" s="38">
        <f>0+J123+J126</f>
        <v>1279.8600000000001</v>
      </c>
      <c r="L24" s="38">
        <f>0+L129</f>
        <v>1548.6300000000001</v>
      </c>
      <c r="M24" s="13"/>
      <c r="N24" s="2"/>
      <c r="O24" s="2"/>
      <c r="P24" s="2"/>
      <c r="Q24" s="2"/>
      <c r="S24" s="9">
        <f>S129</f>
        <v>345267.8322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39"/>
      <c r="N25" s="2"/>
      <c r="O25" s="2"/>
      <c r="P25" s="2"/>
      <c r="Q25" s="2"/>
    </row>
    <row r="26" ht="14" customHeight="1">
      <c r="A26" s="4"/>
      <c r="B26" s="28" t="s">
        <v>113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40"/>
      <c r="N27" s="2"/>
      <c r="O27" s="2"/>
      <c r="P27" s="2"/>
      <c r="Q27" s="2"/>
    </row>
    <row r="28" ht="18" customHeight="1">
      <c r="A28" s="10"/>
      <c r="B28" s="34" t="s">
        <v>114</v>
      </c>
      <c r="C28" s="34" t="s">
        <v>106</v>
      </c>
      <c r="D28" s="34" t="s">
        <v>115</v>
      </c>
      <c r="E28" s="34" t="s">
        <v>107</v>
      </c>
      <c r="F28" s="34" t="s">
        <v>116</v>
      </c>
      <c r="G28" s="35" t="s">
        <v>117</v>
      </c>
      <c r="H28" s="23" t="s">
        <v>118</v>
      </c>
      <c r="I28" s="23" t="s">
        <v>119</v>
      </c>
      <c r="J28" s="23" t="s">
        <v>17</v>
      </c>
      <c r="K28" s="35" t="s">
        <v>120</v>
      </c>
      <c r="L28" s="23" t="s">
        <v>18</v>
      </c>
      <c r="M28" s="41"/>
      <c r="N28" s="2"/>
      <c r="O28" s="2"/>
      <c r="P28" s="2"/>
      <c r="Q28" s="2"/>
    </row>
    <row r="29" ht="40" customHeight="1">
      <c r="A29" s="10"/>
      <c r="B29" s="42" t="s">
        <v>121</v>
      </c>
      <c r="C29" s="1"/>
      <c r="D29" s="1"/>
      <c r="E29" s="1"/>
      <c r="F29" s="1"/>
      <c r="G29" s="1"/>
      <c r="H29" s="43"/>
      <c r="I29" s="1"/>
      <c r="J29" s="43"/>
      <c r="K29" s="1"/>
      <c r="L29" s="1"/>
      <c r="M29" s="13"/>
      <c r="N29" s="2"/>
      <c r="O29" s="2"/>
      <c r="P29" s="2"/>
      <c r="Q29" s="2"/>
    </row>
    <row r="30">
      <c r="A30" s="10"/>
      <c r="B30" s="44">
        <v>358</v>
      </c>
      <c r="C30" s="45" t="s">
        <v>778</v>
      </c>
      <c r="D30" s="45"/>
      <c r="E30" s="45" t="s">
        <v>498</v>
      </c>
      <c r="F30" s="45" t="s">
        <v>7</v>
      </c>
      <c r="G30" s="46" t="s">
        <v>224</v>
      </c>
      <c r="H30" s="47">
        <v>812.01999999999998</v>
      </c>
      <c r="I30" s="26">
        <v>500</v>
      </c>
      <c r="J30" s="48">
        <f>ROUND(H30*I30,2)</f>
        <v>406010</v>
      </c>
      <c r="K30" s="49">
        <v>0.20999999999999999</v>
      </c>
      <c r="L30" s="50">
        <f>ROUND(J30*1.21,2)</f>
        <v>491272.09999999998</v>
      </c>
      <c r="M30" s="13"/>
      <c r="N30" s="2"/>
      <c r="O30" s="2"/>
      <c r="P30" s="2"/>
      <c r="Q30" s="33">
        <f>IF(ISNUMBER(K30),IF(H30&gt;0,IF(I30&gt;0,J30,0),0),0)</f>
        <v>406010</v>
      </c>
      <c r="R30" s="9">
        <f>IF(ISNUMBER(K30)=FALSE,J30,0)</f>
        <v>0</v>
      </c>
    </row>
    <row r="31">
      <c r="A31" s="10"/>
      <c r="B31" s="51" t="s">
        <v>125</v>
      </c>
      <c r="C31" s="1"/>
      <c r="D31" s="1"/>
      <c r="E31" s="52" t="s">
        <v>779</v>
      </c>
      <c r="F31" s="1"/>
      <c r="G31" s="1"/>
      <c r="H31" s="43"/>
      <c r="I31" s="1"/>
      <c r="J31" s="43"/>
      <c r="K31" s="1"/>
      <c r="L31" s="1"/>
      <c r="M31" s="13"/>
      <c r="N31" s="2"/>
      <c r="O31" s="2"/>
      <c r="P31" s="2"/>
      <c r="Q31" s="2"/>
    </row>
    <row r="32" thickBot="1">
      <c r="A32" s="10"/>
      <c r="B32" s="53" t="s">
        <v>127</v>
      </c>
      <c r="C32" s="54"/>
      <c r="D32" s="54"/>
      <c r="E32" s="55" t="s">
        <v>780</v>
      </c>
      <c r="F32" s="54"/>
      <c r="G32" s="54"/>
      <c r="H32" s="56"/>
      <c r="I32" s="54"/>
      <c r="J32" s="56"/>
      <c r="K32" s="54"/>
      <c r="L32" s="54"/>
      <c r="M32" s="13"/>
      <c r="N32" s="2"/>
      <c r="O32" s="2"/>
      <c r="P32" s="2"/>
      <c r="Q32" s="2"/>
    </row>
    <row r="33" thickTop="1">
      <c r="A33" s="10"/>
      <c r="B33" s="44">
        <v>359</v>
      </c>
      <c r="C33" s="45" t="s">
        <v>195</v>
      </c>
      <c r="D33" s="45"/>
      <c r="E33" s="45" t="s">
        <v>196</v>
      </c>
      <c r="F33" s="45" t="s">
        <v>7</v>
      </c>
      <c r="G33" s="46" t="s">
        <v>124</v>
      </c>
      <c r="H33" s="57">
        <v>1</v>
      </c>
      <c r="I33" s="58">
        <v>6800</v>
      </c>
      <c r="J33" s="59">
        <f>ROUND(H33*I33,2)</f>
        <v>6800</v>
      </c>
      <c r="K33" s="60">
        <v>0.20999999999999999</v>
      </c>
      <c r="L33" s="61">
        <f>ROUND(J33*1.21,2)</f>
        <v>8228</v>
      </c>
      <c r="M33" s="13"/>
      <c r="N33" s="2"/>
      <c r="O33" s="2"/>
      <c r="P33" s="2"/>
      <c r="Q33" s="33">
        <f>IF(ISNUMBER(K33),IF(H33&gt;0,IF(I33&gt;0,J33,0),0),0)</f>
        <v>6800</v>
      </c>
      <c r="R33" s="9">
        <f>IF(ISNUMBER(K33)=FALSE,J33,0)</f>
        <v>0</v>
      </c>
    </row>
    <row r="34">
      <c r="A34" s="10"/>
      <c r="B34" s="51" t="s">
        <v>125</v>
      </c>
      <c r="C34" s="1"/>
      <c r="D34" s="1"/>
      <c r="E34" s="52" t="s">
        <v>197</v>
      </c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 thickBot="1">
      <c r="A35" s="10"/>
      <c r="B35" s="53" t="s">
        <v>127</v>
      </c>
      <c r="C35" s="54"/>
      <c r="D35" s="54"/>
      <c r="E35" s="55" t="s">
        <v>7</v>
      </c>
      <c r="F35" s="54"/>
      <c r="G35" s="54"/>
      <c r="H35" s="56"/>
      <c r="I35" s="54"/>
      <c r="J35" s="56"/>
      <c r="K35" s="54"/>
      <c r="L35" s="54"/>
      <c r="M35" s="13"/>
      <c r="N35" s="2"/>
      <c r="O35" s="2"/>
      <c r="P35" s="2"/>
      <c r="Q35" s="2"/>
    </row>
    <row r="36" thickTop="1">
      <c r="A36" s="10"/>
      <c r="B36" s="44">
        <v>360</v>
      </c>
      <c r="C36" s="45" t="s">
        <v>198</v>
      </c>
      <c r="D36" s="45" t="s">
        <v>199</v>
      </c>
      <c r="E36" s="45" t="s">
        <v>200</v>
      </c>
      <c r="F36" s="45" t="s">
        <v>7</v>
      </c>
      <c r="G36" s="46" t="s">
        <v>124</v>
      </c>
      <c r="H36" s="57">
        <v>1</v>
      </c>
      <c r="I36" s="58">
        <v>18000</v>
      </c>
      <c r="J36" s="59">
        <f>ROUND(H36*I36,2)</f>
        <v>18000</v>
      </c>
      <c r="K36" s="60">
        <v>0.20999999999999999</v>
      </c>
      <c r="L36" s="61">
        <f>ROUND(J36*1.21,2)</f>
        <v>21780</v>
      </c>
      <c r="M36" s="13"/>
      <c r="N36" s="2"/>
      <c r="O36" s="2"/>
      <c r="P36" s="2"/>
      <c r="Q36" s="33">
        <f>IF(ISNUMBER(K36),IF(H36&gt;0,IF(I36&gt;0,J36,0),0),0)</f>
        <v>18000</v>
      </c>
      <c r="R36" s="9">
        <f>IF(ISNUMBER(K36)=FALSE,J36,0)</f>
        <v>0</v>
      </c>
    </row>
    <row r="37">
      <c r="A37" s="10"/>
      <c r="B37" s="51" t="s">
        <v>125</v>
      </c>
      <c r="C37" s="1"/>
      <c r="D37" s="1"/>
      <c r="E37" s="52" t="s">
        <v>201</v>
      </c>
      <c r="F37" s="1"/>
      <c r="G37" s="1"/>
      <c r="H37" s="43"/>
      <c r="I37" s="1"/>
      <c r="J37" s="43"/>
      <c r="K37" s="1"/>
      <c r="L37" s="1"/>
      <c r="M37" s="13"/>
      <c r="N37" s="2"/>
      <c r="O37" s="2"/>
      <c r="P37" s="2"/>
      <c r="Q37" s="2"/>
    </row>
    <row r="38" thickBot="1">
      <c r="A38" s="10"/>
      <c r="B38" s="53" t="s">
        <v>127</v>
      </c>
      <c r="C38" s="54"/>
      <c r="D38" s="54"/>
      <c r="E38" s="55" t="s">
        <v>7</v>
      </c>
      <c r="F38" s="54"/>
      <c r="G38" s="54"/>
      <c r="H38" s="56"/>
      <c r="I38" s="54"/>
      <c r="J38" s="56"/>
      <c r="K38" s="54"/>
      <c r="L38" s="54"/>
      <c r="M38" s="13"/>
      <c r="N38" s="2"/>
      <c r="O38" s="2"/>
      <c r="P38" s="2"/>
      <c r="Q38" s="2"/>
    </row>
    <row r="39" thickTop="1">
      <c r="A39" s="10"/>
      <c r="B39" s="44">
        <v>361</v>
      </c>
      <c r="C39" s="45" t="s">
        <v>198</v>
      </c>
      <c r="D39" s="45" t="s">
        <v>202</v>
      </c>
      <c r="E39" s="45" t="s">
        <v>200</v>
      </c>
      <c r="F39" s="45" t="s">
        <v>7</v>
      </c>
      <c r="G39" s="46" t="s">
        <v>124</v>
      </c>
      <c r="H39" s="57">
        <v>1</v>
      </c>
      <c r="I39" s="58">
        <v>12000</v>
      </c>
      <c r="J39" s="59">
        <f>ROUND(H39*I39,2)</f>
        <v>12000</v>
      </c>
      <c r="K39" s="60">
        <v>0.20999999999999999</v>
      </c>
      <c r="L39" s="61">
        <f>ROUND(J39*1.21,2)</f>
        <v>14520</v>
      </c>
      <c r="M39" s="13"/>
      <c r="N39" s="2"/>
      <c r="O39" s="2"/>
      <c r="P39" s="2"/>
      <c r="Q39" s="33">
        <f>IF(ISNUMBER(K39),IF(H39&gt;0,IF(I39&gt;0,J39,0),0),0)</f>
        <v>12000</v>
      </c>
      <c r="R39" s="9">
        <f>IF(ISNUMBER(K39)=FALSE,J39,0)</f>
        <v>0</v>
      </c>
    </row>
    <row r="40">
      <c r="A40" s="10"/>
      <c r="B40" s="51" t="s">
        <v>125</v>
      </c>
      <c r="C40" s="1"/>
      <c r="D40" s="1"/>
      <c r="E40" s="52" t="s">
        <v>203</v>
      </c>
      <c r="F40" s="1"/>
      <c r="G40" s="1"/>
      <c r="H40" s="43"/>
      <c r="I40" s="1"/>
      <c r="J40" s="43"/>
      <c r="K40" s="1"/>
      <c r="L40" s="1"/>
      <c r="M40" s="13"/>
      <c r="N40" s="2"/>
      <c r="O40" s="2"/>
      <c r="P40" s="2"/>
      <c r="Q40" s="2"/>
    </row>
    <row r="41" thickBot="1">
      <c r="A41" s="10"/>
      <c r="B41" s="53" t="s">
        <v>127</v>
      </c>
      <c r="C41" s="54"/>
      <c r="D41" s="54"/>
      <c r="E41" s="55" t="s">
        <v>7</v>
      </c>
      <c r="F41" s="54"/>
      <c r="G41" s="54"/>
      <c r="H41" s="56"/>
      <c r="I41" s="54"/>
      <c r="J41" s="56"/>
      <c r="K41" s="54"/>
      <c r="L41" s="54"/>
      <c r="M41" s="13"/>
      <c r="N41" s="2"/>
      <c r="O41" s="2"/>
      <c r="P41" s="2"/>
      <c r="Q41" s="2"/>
    </row>
    <row r="42" thickTop="1">
      <c r="A42" s="10"/>
      <c r="B42" s="44">
        <v>362</v>
      </c>
      <c r="C42" s="45" t="s">
        <v>204</v>
      </c>
      <c r="D42" s="45"/>
      <c r="E42" s="45" t="s">
        <v>205</v>
      </c>
      <c r="F42" s="45" t="s">
        <v>7</v>
      </c>
      <c r="G42" s="46" t="s">
        <v>124</v>
      </c>
      <c r="H42" s="57">
        <v>1</v>
      </c>
      <c r="I42" s="58">
        <v>60000</v>
      </c>
      <c r="J42" s="59">
        <f>ROUND(H42*I42,2)</f>
        <v>60000</v>
      </c>
      <c r="K42" s="60">
        <v>0.20999999999999999</v>
      </c>
      <c r="L42" s="61">
        <f>ROUND(J42*1.21,2)</f>
        <v>72600</v>
      </c>
      <c r="M42" s="13"/>
      <c r="N42" s="2"/>
      <c r="O42" s="2"/>
      <c r="P42" s="2"/>
      <c r="Q42" s="33">
        <f>IF(ISNUMBER(K42),IF(H42&gt;0,IF(I42&gt;0,J42,0),0),0)</f>
        <v>60000</v>
      </c>
      <c r="R42" s="9">
        <f>IF(ISNUMBER(K42)=FALSE,J42,0)</f>
        <v>0</v>
      </c>
    </row>
    <row r="43">
      <c r="A43" s="10"/>
      <c r="B43" s="51" t="s">
        <v>125</v>
      </c>
      <c r="C43" s="1"/>
      <c r="D43" s="1"/>
      <c r="E43" s="52" t="s">
        <v>206</v>
      </c>
      <c r="F43" s="1"/>
      <c r="G43" s="1"/>
      <c r="H43" s="43"/>
      <c r="I43" s="1"/>
      <c r="J43" s="43"/>
      <c r="K43" s="1"/>
      <c r="L43" s="1"/>
      <c r="M43" s="13"/>
      <c r="N43" s="2"/>
      <c r="O43" s="2"/>
      <c r="P43" s="2"/>
      <c r="Q43" s="2"/>
    </row>
    <row r="44" thickBot="1">
      <c r="A44" s="10"/>
      <c r="B44" s="53" t="s">
        <v>127</v>
      </c>
      <c r="C44" s="54"/>
      <c r="D44" s="54"/>
      <c r="E44" s="55" t="s">
        <v>7</v>
      </c>
      <c r="F44" s="54"/>
      <c r="G44" s="54"/>
      <c r="H44" s="56"/>
      <c r="I44" s="54"/>
      <c r="J44" s="56"/>
      <c r="K44" s="54"/>
      <c r="L44" s="54"/>
      <c r="M44" s="13"/>
      <c r="N44" s="2"/>
      <c r="O44" s="2"/>
      <c r="P44" s="2"/>
      <c r="Q44" s="2"/>
    </row>
    <row r="45" thickTop="1">
      <c r="A45" s="10"/>
      <c r="B45" s="44">
        <v>363</v>
      </c>
      <c r="C45" s="45" t="s">
        <v>207</v>
      </c>
      <c r="D45" s="45"/>
      <c r="E45" s="45" t="s">
        <v>208</v>
      </c>
      <c r="F45" s="45" t="s">
        <v>7</v>
      </c>
      <c r="G45" s="46" t="s">
        <v>124</v>
      </c>
      <c r="H45" s="57">
        <v>1</v>
      </c>
      <c r="I45" s="58">
        <v>6500</v>
      </c>
      <c r="J45" s="59">
        <f>ROUND(H45*I45,2)</f>
        <v>6500</v>
      </c>
      <c r="K45" s="60">
        <v>0.20999999999999999</v>
      </c>
      <c r="L45" s="61">
        <f>ROUND(J45*1.21,2)</f>
        <v>7865</v>
      </c>
      <c r="M45" s="13"/>
      <c r="N45" s="2"/>
      <c r="O45" s="2"/>
      <c r="P45" s="2"/>
      <c r="Q45" s="33">
        <f>IF(ISNUMBER(K45),IF(H45&gt;0,IF(I45&gt;0,J45,0),0),0)</f>
        <v>6500</v>
      </c>
      <c r="R45" s="9">
        <f>IF(ISNUMBER(K45)=FALSE,J45,0)</f>
        <v>0</v>
      </c>
    </row>
    <row r="46">
      <c r="A46" s="10"/>
      <c r="B46" s="51" t="s">
        <v>125</v>
      </c>
      <c r="C46" s="1"/>
      <c r="D46" s="1"/>
      <c r="E46" s="52" t="s">
        <v>209</v>
      </c>
      <c r="F46" s="1"/>
      <c r="G46" s="1"/>
      <c r="H46" s="43"/>
      <c r="I46" s="1"/>
      <c r="J46" s="43"/>
      <c r="K46" s="1"/>
      <c r="L46" s="1"/>
      <c r="M46" s="13"/>
      <c r="N46" s="2"/>
      <c r="O46" s="2"/>
      <c r="P46" s="2"/>
      <c r="Q46" s="2"/>
    </row>
    <row r="47" thickBot="1">
      <c r="A47" s="10"/>
      <c r="B47" s="53" t="s">
        <v>127</v>
      </c>
      <c r="C47" s="54"/>
      <c r="D47" s="54"/>
      <c r="E47" s="55" t="s">
        <v>7</v>
      </c>
      <c r="F47" s="54"/>
      <c r="G47" s="54"/>
      <c r="H47" s="56"/>
      <c r="I47" s="54"/>
      <c r="J47" s="56"/>
      <c r="K47" s="54"/>
      <c r="L47" s="54"/>
      <c r="M47" s="13"/>
      <c r="N47" s="2"/>
      <c r="O47" s="2"/>
      <c r="P47" s="2"/>
      <c r="Q47" s="2"/>
    </row>
    <row r="48" thickTop="1">
      <c r="A48" s="10"/>
      <c r="B48" s="44">
        <v>364</v>
      </c>
      <c r="C48" s="45" t="s">
        <v>210</v>
      </c>
      <c r="D48" s="45"/>
      <c r="E48" s="45" t="s">
        <v>211</v>
      </c>
      <c r="F48" s="45" t="s">
        <v>7</v>
      </c>
      <c r="G48" s="46" t="s">
        <v>124</v>
      </c>
      <c r="H48" s="57">
        <v>1</v>
      </c>
      <c r="I48" s="58">
        <v>500</v>
      </c>
      <c r="J48" s="59">
        <f>ROUND(H48*I48,2)</f>
        <v>500</v>
      </c>
      <c r="K48" s="60">
        <v>0.20999999999999999</v>
      </c>
      <c r="L48" s="61">
        <f>ROUND(J48*1.21,2)</f>
        <v>605</v>
      </c>
      <c r="M48" s="13"/>
      <c r="N48" s="2"/>
      <c r="O48" s="2"/>
      <c r="P48" s="2"/>
      <c r="Q48" s="33">
        <f>IF(ISNUMBER(K48),IF(H48&gt;0,IF(I48&gt;0,J48,0),0),0)</f>
        <v>500</v>
      </c>
      <c r="R48" s="9">
        <f>IF(ISNUMBER(K48)=FALSE,J48,0)</f>
        <v>0</v>
      </c>
    </row>
    <row r="49">
      <c r="A49" s="10"/>
      <c r="B49" s="51" t="s">
        <v>125</v>
      </c>
      <c r="C49" s="1"/>
      <c r="D49" s="1"/>
      <c r="E49" s="52" t="s">
        <v>7</v>
      </c>
      <c r="F49" s="1"/>
      <c r="G49" s="1"/>
      <c r="H49" s="43"/>
      <c r="I49" s="1"/>
      <c r="J49" s="43"/>
      <c r="K49" s="1"/>
      <c r="L49" s="1"/>
      <c r="M49" s="13"/>
      <c r="N49" s="2"/>
      <c r="O49" s="2"/>
      <c r="P49" s="2"/>
      <c r="Q49" s="2"/>
    </row>
    <row r="50" thickBot="1">
      <c r="A50" s="10"/>
      <c r="B50" s="53" t="s">
        <v>127</v>
      </c>
      <c r="C50" s="54"/>
      <c r="D50" s="54"/>
      <c r="E50" s="55" t="s">
        <v>7</v>
      </c>
      <c r="F50" s="54"/>
      <c r="G50" s="54"/>
      <c r="H50" s="56"/>
      <c r="I50" s="54"/>
      <c r="J50" s="56"/>
      <c r="K50" s="54"/>
      <c r="L50" s="54"/>
      <c r="M50" s="13"/>
      <c r="N50" s="2"/>
      <c r="O50" s="2"/>
      <c r="P50" s="2"/>
      <c r="Q50" s="2"/>
    </row>
    <row r="51" thickTop="1">
      <c r="A51" s="10"/>
      <c r="B51" s="44">
        <v>365</v>
      </c>
      <c r="C51" s="45" t="s">
        <v>212</v>
      </c>
      <c r="D51" s="45"/>
      <c r="E51" s="45" t="s">
        <v>213</v>
      </c>
      <c r="F51" s="45" t="s">
        <v>7</v>
      </c>
      <c r="G51" s="46" t="s">
        <v>124</v>
      </c>
      <c r="H51" s="57">
        <v>1</v>
      </c>
      <c r="I51" s="58">
        <v>24000</v>
      </c>
      <c r="J51" s="59">
        <f>ROUND(H51*I51,2)</f>
        <v>24000</v>
      </c>
      <c r="K51" s="60">
        <v>0.20999999999999999</v>
      </c>
      <c r="L51" s="61">
        <f>ROUND(J51*1.21,2)</f>
        <v>29040</v>
      </c>
      <c r="M51" s="13"/>
      <c r="N51" s="2"/>
      <c r="O51" s="2"/>
      <c r="P51" s="2"/>
      <c r="Q51" s="33">
        <f>IF(ISNUMBER(K51),IF(H51&gt;0,IF(I51&gt;0,J51,0),0),0)</f>
        <v>24000</v>
      </c>
      <c r="R51" s="9">
        <f>IF(ISNUMBER(K51)=FALSE,J51,0)</f>
        <v>0</v>
      </c>
    </row>
    <row r="52">
      <c r="A52" s="10"/>
      <c r="B52" s="51" t="s">
        <v>125</v>
      </c>
      <c r="C52" s="1"/>
      <c r="D52" s="1"/>
      <c r="E52" s="52" t="s">
        <v>7</v>
      </c>
      <c r="F52" s="1"/>
      <c r="G52" s="1"/>
      <c r="H52" s="43"/>
      <c r="I52" s="1"/>
      <c r="J52" s="43"/>
      <c r="K52" s="1"/>
      <c r="L52" s="1"/>
      <c r="M52" s="13"/>
      <c r="N52" s="2"/>
      <c r="O52" s="2"/>
      <c r="P52" s="2"/>
      <c r="Q52" s="2"/>
    </row>
    <row r="53" thickBot="1">
      <c r="A53" s="10"/>
      <c r="B53" s="53" t="s">
        <v>127</v>
      </c>
      <c r="C53" s="54"/>
      <c r="D53" s="54"/>
      <c r="E53" s="55" t="s">
        <v>7</v>
      </c>
      <c r="F53" s="54"/>
      <c r="G53" s="54"/>
      <c r="H53" s="56"/>
      <c r="I53" s="54"/>
      <c r="J53" s="56"/>
      <c r="K53" s="54"/>
      <c r="L53" s="54"/>
      <c r="M53" s="13"/>
      <c r="N53" s="2"/>
      <c r="O53" s="2"/>
      <c r="P53" s="2"/>
      <c r="Q53" s="2"/>
    </row>
    <row r="54" thickTop="1">
      <c r="A54" s="10"/>
      <c r="B54" s="44">
        <v>366</v>
      </c>
      <c r="C54" s="45" t="s">
        <v>220</v>
      </c>
      <c r="D54" s="45"/>
      <c r="E54" s="45" t="s">
        <v>221</v>
      </c>
      <c r="F54" s="45" t="s">
        <v>7</v>
      </c>
      <c r="G54" s="46" t="s">
        <v>124</v>
      </c>
      <c r="H54" s="57">
        <v>1</v>
      </c>
      <c r="I54" s="58">
        <v>27000</v>
      </c>
      <c r="J54" s="59">
        <f>ROUND(H54*I54,2)</f>
        <v>27000</v>
      </c>
      <c r="K54" s="60">
        <v>0.20999999999999999</v>
      </c>
      <c r="L54" s="61">
        <f>ROUND(J54*1.21,2)</f>
        <v>32670</v>
      </c>
      <c r="M54" s="13"/>
      <c r="N54" s="2"/>
      <c r="O54" s="2"/>
      <c r="P54" s="2"/>
      <c r="Q54" s="33">
        <f>IF(ISNUMBER(K54),IF(H54&gt;0,IF(I54&gt;0,J54,0),0),0)</f>
        <v>27000</v>
      </c>
      <c r="R54" s="9">
        <f>IF(ISNUMBER(K54)=FALSE,J54,0)</f>
        <v>0</v>
      </c>
    </row>
    <row r="55">
      <c r="A55" s="10"/>
      <c r="B55" s="51" t="s">
        <v>125</v>
      </c>
      <c r="C55" s="1"/>
      <c r="D55" s="1"/>
      <c r="E55" s="52" t="s">
        <v>7</v>
      </c>
      <c r="F55" s="1"/>
      <c r="G55" s="1"/>
      <c r="H55" s="43"/>
      <c r="I55" s="1"/>
      <c r="J55" s="43"/>
      <c r="K55" s="1"/>
      <c r="L55" s="1"/>
      <c r="M55" s="13"/>
      <c r="N55" s="2"/>
      <c r="O55" s="2"/>
      <c r="P55" s="2"/>
      <c r="Q55" s="2"/>
    </row>
    <row r="56" thickBot="1">
      <c r="A56" s="10"/>
      <c r="B56" s="53" t="s">
        <v>127</v>
      </c>
      <c r="C56" s="54"/>
      <c r="D56" s="54"/>
      <c r="E56" s="55" t="s">
        <v>7</v>
      </c>
      <c r="F56" s="54"/>
      <c r="G56" s="54"/>
      <c r="H56" s="56"/>
      <c r="I56" s="54"/>
      <c r="J56" s="56"/>
      <c r="K56" s="54"/>
      <c r="L56" s="54"/>
      <c r="M56" s="13"/>
      <c r="N56" s="2"/>
      <c r="O56" s="2"/>
      <c r="P56" s="2"/>
      <c r="Q56" s="2"/>
    </row>
    <row r="57" thickTop="1" thickBot="1" ht="25" customHeight="1">
      <c r="A57" s="10"/>
      <c r="B57" s="1"/>
      <c r="C57" s="62">
        <v>0</v>
      </c>
      <c r="D57" s="1"/>
      <c r="E57" s="63" t="s">
        <v>108</v>
      </c>
      <c r="F57" s="1"/>
      <c r="G57" s="64" t="s">
        <v>137</v>
      </c>
      <c r="H57" s="65">
        <f>J30+J33+J36+J39+J42+J45+J48+J51+J54</f>
        <v>560810</v>
      </c>
      <c r="I57" s="64" t="s">
        <v>138</v>
      </c>
      <c r="J57" s="66">
        <f>(L57-H57)</f>
        <v>117770.09999999998</v>
      </c>
      <c r="K57" s="64" t="s">
        <v>139</v>
      </c>
      <c r="L57" s="67">
        <f>ROUND((J30+J33+J36+J39+J42+J45+J48+J51+J54)*1.21,2)</f>
        <v>678580.09999999998</v>
      </c>
      <c r="M57" s="13"/>
      <c r="N57" s="2"/>
      <c r="O57" s="2"/>
      <c r="P57" s="2"/>
      <c r="Q57" s="33">
        <f>0+Q30+Q33+Q36+Q39+Q42+Q45+Q48+Q51+Q54</f>
        <v>560810</v>
      </c>
      <c r="R57" s="9">
        <f>0+R30+R33+R36+R39+R42+R45+R48+R51+R54</f>
        <v>0</v>
      </c>
      <c r="S57" s="68">
        <f>Q57*(1+J57)+R57</f>
        <v>66047210590.999985</v>
      </c>
    </row>
    <row r="58" thickTop="1" thickBot="1" ht="25" customHeight="1">
      <c r="A58" s="10"/>
      <c r="B58" s="69"/>
      <c r="C58" s="69"/>
      <c r="D58" s="69"/>
      <c r="E58" s="70"/>
      <c r="F58" s="69"/>
      <c r="G58" s="71" t="s">
        <v>140</v>
      </c>
      <c r="H58" s="72">
        <f>0+J30+J33+J36+J39+J42+J45+J48+J51+J54</f>
        <v>560810</v>
      </c>
      <c r="I58" s="71" t="s">
        <v>141</v>
      </c>
      <c r="J58" s="73">
        <f>0+J57</f>
        <v>117770.09999999998</v>
      </c>
      <c r="K58" s="71" t="s">
        <v>142</v>
      </c>
      <c r="L58" s="74">
        <f>0+L57</f>
        <v>678580.09999999998</v>
      </c>
      <c r="M58" s="13"/>
      <c r="N58" s="2"/>
      <c r="O58" s="2"/>
      <c r="P58" s="2"/>
      <c r="Q58" s="2"/>
    </row>
    <row r="59" ht="40" customHeight="1">
      <c r="A59" s="10"/>
      <c r="B59" s="75" t="s">
        <v>143</v>
      </c>
      <c r="C59" s="1"/>
      <c r="D59" s="1"/>
      <c r="E59" s="1"/>
      <c r="F59" s="1"/>
      <c r="G59" s="1"/>
      <c r="H59" s="43"/>
      <c r="I59" s="1"/>
      <c r="J59" s="43"/>
      <c r="K59" s="1"/>
      <c r="L59" s="1"/>
      <c r="M59" s="13"/>
      <c r="N59" s="2"/>
      <c r="O59" s="2"/>
      <c r="P59" s="2"/>
      <c r="Q59" s="2"/>
    </row>
    <row r="60">
      <c r="A60" s="10"/>
      <c r="B60" s="44">
        <v>367</v>
      </c>
      <c r="C60" s="45" t="s">
        <v>781</v>
      </c>
      <c r="D60" s="45"/>
      <c r="E60" s="45" t="s">
        <v>782</v>
      </c>
      <c r="F60" s="45" t="s">
        <v>7</v>
      </c>
      <c r="G60" s="46" t="s">
        <v>169</v>
      </c>
      <c r="H60" s="47">
        <v>537</v>
      </c>
      <c r="I60" s="26">
        <v>38.549999999999997</v>
      </c>
      <c r="J60" s="48">
        <f>ROUND(H60*I60,2)</f>
        <v>20701.349999999999</v>
      </c>
      <c r="K60" s="49">
        <v>0.20999999999999999</v>
      </c>
      <c r="L60" s="50">
        <f>ROUND(J60*1.21,2)</f>
        <v>25048.630000000001</v>
      </c>
      <c r="M60" s="13"/>
      <c r="N60" s="2"/>
      <c r="O60" s="2"/>
      <c r="P60" s="2"/>
      <c r="Q60" s="33">
        <f>IF(ISNUMBER(K60),IF(H60&gt;0,IF(I60&gt;0,J60,0),0),0)</f>
        <v>20701.349999999999</v>
      </c>
      <c r="R60" s="9">
        <f>IF(ISNUMBER(K60)=FALSE,J60,0)</f>
        <v>0</v>
      </c>
    </row>
    <row r="61">
      <c r="A61" s="10"/>
      <c r="B61" s="51" t="s">
        <v>125</v>
      </c>
      <c r="C61" s="1"/>
      <c r="D61" s="1"/>
      <c r="E61" s="52" t="s">
        <v>7</v>
      </c>
      <c r="F61" s="1"/>
      <c r="G61" s="1"/>
      <c r="H61" s="43"/>
      <c r="I61" s="1"/>
      <c r="J61" s="43"/>
      <c r="K61" s="1"/>
      <c r="L61" s="1"/>
      <c r="M61" s="13"/>
      <c r="N61" s="2"/>
      <c r="O61" s="2"/>
      <c r="P61" s="2"/>
      <c r="Q61" s="2"/>
    </row>
    <row r="62" thickBot="1">
      <c r="A62" s="10"/>
      <c r="B62" s="53" t="s">
        <v>127</v>
      </c>
      <c r="C62" s="54"/>
      <c r="D62" s="54"/>
      <c r="E62" s="55" t="s">
        <v>783</v>
      </c>
      <c r="F62" s="54"/>
      <c r="G62" s="54"/>
      <c r="H62" s="56"/>
      <c r="I62" s="54"/>
      <c r="J62" s="56"/>
      <c r="K62" s="54"/>
      <c r="L62" s="54"/>
      <c r="M62" s="13"/>
      <c r="N62" s="2"/>
      <c r="O62" s="2"/>
      <c r="P62" s="2"/>
      <c r="Q62" s="2"/>
    </row>
    <row r="63" thickTop="1">
      <c r="A63" s="10"/>
      <c r="B63" s="44">
        <v>368</v>
      </c>
      <c r="C63" s="45" t="s">
        <v>163</v>
      </c>
      <c r="D63" s="45"/>
      <c r="E63" s="45" t="s">
        <v>164</v>
      </c>
      <c r="F63" s="45" t="s">
        <v>7</v>
      </c>
      <c r="G63" s="46" t="s">
        <v>146</v>
      </c>
      <c r="H63" s="57">
        <v>20</v>
      </c>
      <c r="I63" s="58">
        <v>3563.4699999999998</v>
      </c>
      <c r="J63" s="59">
        <f>ROUND(H63*I63,2)</f>
        <v>71269.399999999994</v>
      </c>
      <c r="K63" s="60">
        <v>0.20999999999999999</v>
      </c>
      <c r="L63" s="61">
        <f>ROUND(J63*1.21,2)</f>
        <v>86235.970000000001</v>
      </c>
      <c r="M63" s="13"/>
      <c r="N63" s="2"/>
      <c r="O63" s="2"/>
      <c r="P63" s="2"/>
      <c r="Q63" s="33">
        <f>IF(ISNUMBER(K63),IF(H63&gt;0,IF(I63&gt;0,J63,0),0),0)</f>
        <v>71269.399999999994</v>
      </c>
      <c r="R63" s="9">
        <f>IF(ISNUMBER(K63)=FALSE,J63,0)</f>
        <v>0</v>
      </c>
    </row>
    <row r="64">
      <c r="A64" s="10"/>
      <c r="B64" s="51" t="s">
        <v>125</v>
      </c>
      <c r="C64" s="1"/>
      <c r="D64" s="1"/>
      <c r="E64" s="52" t="s">
        <v>784</v>
      </c>
      <c r="F64" s="1"/>
      <c r="G64" s="1"/>
      <c r="H64" s="43"/>
      <c r="I64" s="1"/>
      <c r="J64" s="43"/>
      <c r="K64" s="1"/>
      <c r="L64" s="1"/>
      <c r="M64" s="13"/>
      <c r="N64" s="2"/>
      <c r="O64" s="2"/>
      <c r="P64" s="2"/>
      <c r="Q64" s="2"/>
    </row>
    <row r="65" thickBot="1">
      <c r="A65" s="10"/>
      <c r="B65" s="53" t="s">
        <v>127</v>
      </c>
      <c r="C65" s="54"/>
      <c r="D65" s="54"/>
      <c r="E65" s="55" t="s">
        <v>445</v>
      </c>
      <c r="F65" s="54"/>
      <c r="G65" s="54"/>
      <c r="H65" s="56"/>
      <c r="I65" s="54"/>
      <c r="J65" s="56"/>
      <c r="K65" s="54"/>
      <c r="L65" s="54"/>
      <c r="M65" s="13"/>
      <c r="N65" s="2"/>
      <c r="O65" s="2"/>
      <c r="P65" s="2"/>
      <c r="Q65" s="2"/>
    </row>
    <row r="66" thickTop="1">
      <c r="A66" s="10"/>
      <c r="B66" s="44">
        <v>369</v>
      </c>
      <c r="C66" s="45" t="s">
        <v>222</v>
      </c>
      <c r="D66" s="45" t="s">
        <v>199</v>
      </c>
      <c r="E66" s="45" t="s">
        <v>223</v>
      </c>
      <c r="F66" s="45" t="s">
        <v>7</v>
      </c>
      <c r="G66" s="46" t="s">
        <v>224</v>
      </c>
      <c r="H66" s="57">
        <v>301.38999999999999</v>
      </c>
      <c r="I66" s="58">
        <v>332.43000000000001</v>
      </c>
      <c r="J66" s="59">
        <f>ROUND(H66*I66,2)</f>
        <v>100191.08</v>
      </c>
      <c r="K66" s="60">
        <v>0.20999999999999999</v>
      </c>
      <c r="L66" s="61">
        <f>ROUND(J66*1.21,2)</f>
        <v>121231.21000000001</v>
      </c>
      <c r="M66" s="13"/>
      <c r="N66" s="2"/>
      <c r="O66" s="2"/>
      <c r="P66" s="2"/>
      <c r="Q66" s="33">
        <f>IF(ISNUMBER(K66),IF(H66&gt;0,IF(I66&gt;0,J66,0),0),0)</f>
        <v>100191.08</v>
      </c>
      <c r="R66" s="9">
        <f>IF(ISNUMBER(K66)=FALSE,J66,0)</f>
        <v>0</v>
      </c>
    </row>
    <row r="67">
      <c r="A67" s="10"/>
      <c r="B67" s="51" t="s">
        <v>125</v>
      </c>
      <c r="C67" s="1"/>
      <c r="D67" s="1"/>
      <c r="E67" s="52" t="s">
        <v>785</v>
      </c>
      <c r="F67" s="1"/>
      <c r="G67" s="1"/>
      <c r="H67" s="43"/>
      <c r="I67" s="1"/>
      <c r="J67" s="43"/>
      <c r="K67" s="1"/>
      <c r="L67" s="1"/>
      <c r="M67" s="13"/>
      <c r="N67" s="2"/>
      <c r="O67" s="2"/>
      <c r="P67" s="2"/>
      <c r="Q67" s="2"/>
    </row>
    <row r="68" thickBot="1">
      <c r="A68" s="10"/>
      <c r="B68" s="53" t="s">
        <v>127</v>
      </c>
      <c r="C68" s="54"/>
      <c r="D68" s="54"/>
      <c r="E68" s="55" t="s">
        <v>7</v>
      </c>
      <c r="F68" s="54"/>
      <c r="G68" s="54"/>
      <c r="H68" s="56"/>
      <c r="I68" s="54"/>
      <c r="J68" s="56"/>
      <c r="K68" s="54"/>
      <c r="L68" s="54"/>
      <c r="M68" s="13"/>
      <c r="N68" s="2"/>
      <c r="O68" s="2"/>
      <c r="P68" s="2"/>
      <c r="Q68" s="2"/>
    </row>
    <row r="69" thickTop="1">
      <c r="A69" s="10"/>
      <c r="B69" s="44">
        <v>370</v>
      </c>
      <c r="C69" s="45" t="s">
        <v>222</v>
      </c>
      <c r="D69" s="45" t="s">
        <v>202</v>
      </c>
      <c r="E69" s="45" t="s">
        <v>223</v>
      </c>
      <c r="F69" s="45" t="s">
        <v>7</v>
      </c>
      <c r="G69" s="46" t="s">
        <v>224</v>
      </c>
      <c r="H69" s="57">
        <v>332.57999999999998</v>
      </c>
      <c r="I69" s="58">
        <v>332.43000000000001</v>
      </c>
      <c r="J69" s="59">
        <f>ROUND(H69*I69,2)</f>
        <v>110559.57000000001</v>
      </c>
      <c r="K69" s="60">
        <v>0.20999999999999999</v>
      </c>
      <c r="L69" s="61">
        <f>ROUND(J69*1.21,2)</f>
        <v>133777.07999999999</v>
      </c>
      <c r="M69" s="13"/>
      <c r="N69" s="2"/>
      <c r="O69" s="2"/>
      <c r="P69" s="2"/>
      <c r="Q69" s="33">
        <f>IF(ISNUMBER(K69),IF(H69&gt;0,IF(I69&gt;0,J69,0),0),0)</f>
        <v>110559.57000000001</v>
      </c>
      <c r="R69" s="9">
        <f>IF(ISNUMBER(K69)=FALSE,J69,0)</f>
        <v>0</v>
      </c>
    </row>
    <row r="70">
      <c r="A70" s="10"/>
      <c r="B70" s="51" t="s">
        <v>125</v>
      </c>
      <c r="C70" s="1"/>
      <c r="D70" s="1"/>
      <c r="E70" s="52" t="s">
        <v>786</v>
      </c>
      <c r="F70" s="1"/>
      <c r="G70" s="1"/>
      <c r="H70" s="43"/>
      <c r="I70" s="1"/>
      <c r="J70" s="43"/>
      <c r="K70" s="1"/>
      <c r="L70" s="1"/>
      <c r="M70" s="13"/>
      <c r="N70" s="2"/>
      <c r="O70" s="2"/>
      <c r="P70" s="2"/>
      <c r="Q70" s="2"/>
    </row>
    <row r="71" thickBot="1">
      <c r="A71" s="10"/>
      <c r="B71" s="53" t="s">
        <v>127</v>
      </c>
      <c r="C71" s="54"/>
      <c r="D71" s="54"/>
      <c r="E71" s="55" t="s">
        <v>7</v>
      </c>
      <c r="F71" s="54"/>
      <c r="G71" s="54"/>
      <c r="H71" s="56"/>
      <c r="I71" s="54"/>
      <c r="J71" s="56"/>
      <c r="K71" s="54"/>
      <c r="L71" s="54"/>
      <c r="M71" s="13"/>
      <c r="N71" s="2"/>
      <c r="O71" s="2"/>
      <c r="P71" s="2"/>
      <c r="Q71" s="2"/>
    </row>
    <row r="72" thickTop="1">
      <c r="A72" s="10"/>
      <c r="B72" s="44">
        <v>371</v>
      </c>
      <c r="C72" s="45" t="s">
        <v>222</v>
      </c>
      <c r="D72" s="45" t="s">
        <v>465</v>
      </c>
      <c r="E72" s="45" t="s">
        <v>223</v>
      </c>
      <c r="F72" s="45" t="s">
        <v>7</v>
      </c>
      <c r="G72" s="46" t="s">
        <v>224</v>
      </c>
      <c r="H72" s="57">
        <v>178.05000000000001</v>
      </c>
      <c r="I72" s="58">
        <v>332.43000000000001</v>
      </c>
      <c r="J72" s="59">
        <f>ROUND(H72*I72,2)</f>
        <v>59189.160000000003</v>
      </c>
      <c r="K72" s="60">
        <v>0.20999999999999999</v>
      </c>
      <c r="L72" s="61">
        <f>ROUND(J72*1.21,2)</f>
        <v>71618.880000000005</v>
      </c>
      <c r="M72" s="13"/>
      <c r="N72" s="2"/>
      <c r="O72" s="2"/>
      <c r="P72" s="2"/>
      <c r="Q72" s="33">
        <f>IF(ISNUMBER(K72),IF(H72&gt;0,IF(I72&gt;0,J72,0),0),0)</f>
        <v>59189.160000000003</v>
      </c>
      <c r="R72" s="9">
        <f>IF(ISNUMBER(K72)=FALSE,J72,0)</f>
        <v>0</v>
      </c>
    </row>
    <row r="73">
      <c r="A73" s="10"/>
      <c r="B73" s="51" t="s">
        <v>125</v>
      </c>
      <c r="C73" s="1"/>
      <c r="D73" s="1"/>
      <c r="E73" s="52" t="s">
        <v>787</v>
      </c>
      <c r="F73" s="1"/>
      <c r="G73" s="1"/>
      <c r="H73" s="43"/>
      <c r="I73" s="1"/>
      <c r="J73" s="43"/>
      <c r="K73" s="1"/>
      <c r="L73" s="1"/>
      <c r="M73" s="13"/>
      <c r="N73" s="2"/>
      <c r="O73" s="2"/>
      <c r="P73" s="2"/>
      <c r="Q73" s="2"/>
    </row>
    <row r="74" thickBot="1">
      <c r="A74" s="10"/>
      <c r="B74" s="53" t="s">
        <v>127</v>
      </c>
      <c r="C74" s="54"/>
      <c r="D74" s="54"/>
      <c r="E74" s="55" t="s">
        <v>7</v>
      </c>
      <c r="F74" s="54"/>
      <c r="G74" s="54"/>
      <c r="H74" s="56"/>
      <c r="I74" s="54"/>
      <c r="J74" s="56"/>
      <c r="K74" s="54"/>
      <c r="L74" s="54"/>
      <c r="M74" s="13"/>
      <c r="N74" s="2"/>
      <c r="O74" s="2"/>
      <c r="P74" s="2"/>
      <c r="Q74" s="2"/>
    </row>
    <row r="75" thickTop="1">
      <c r="A75" s="10"/>
      <c r="B75" s="44">
        <v>372</v>
      </c>
      <c r="C75" s="45" t="s">
        <v>788</v>
      </c>
      <c r="D75" s="45"/>
      <c r="E75" s="45" t="s">
        <v>789</v>
      </c>
      <c r="F75" s="45" t="s">
        <v>7</v>
      </c>
      <c r="G75" s="46" t="s">
        <v>224</v>
      </c>
      <c r="H75" s="57">
        <v>541.95000000000005</v>
      </c>
      <c r="I75" s="58">
        <v>83.069999999999993</v>
      </c>
      <c r="J75" s="59">
        <f>ROUND(H75*I75,2)</f>
        <v>45019.790000000001</v>
      </c>
      <c r="K75" s="60">
        <v>0.20999999999999999</v>
      </c>
      <c r="L75" s="61">
        <f>ROUND(J75*1.21,2)</f>
        <v>54473.949999999997</v>
      </c>
      <c r="M75" s="13"/>
      <c r="N75" s="2"/>
      <c r="O75" s="2"/>
      <c r="P75" s="2"/>
      <c r="Q75" s="33">
        <f>IF(ISNUMBER(K75),IF(H75&gt;0,IF(I75&gt;0,J75,0),0),0)</f>
        <v>45019.790000000001</v>
      </c>
      <c r="R75" s="9">
        <f>IF(ISNUMBER(K75)=FALSE,J75,0)</f>
        <v>0</v>
      </c>
    </row>
    <row r="76">
      <c r="A76" s="10"/>
      <c r="B76" s="51" t="s">
        <v>125</v>
      </c>
      <c r="C76" s="1"/>
      <c r="D76" s="1"/>
      <c r="E76" s="52" t="s">
        <v>7</v>
      </c>
      <c r="F76" s="1"/>
      <c r="G76" s="1"/>
      <c r="H76" s="43"/>
      <c r="I76" s="1"/>
      <c r="J76" s="43"/>
      <c r="K76" s="1"/>
      <c r="L76" s="1"/>
      <c r="M76" s="13"/>
      <c r="N76" s="2"/>
      <c r="O76" s="2"/>
      <c r="P76" s="2"/>
      <c r="Q76" s="2"/>
    </row>
    <row r="77" thickBot="1">
      <c r="A77" s="10"/>
      <c r="B77" s="53" t="s">
        <v>127</v>
      </c>
      <c r="C77" s="54"/>
      <c r="D77" s="54"/>
      <c r="E77" s="55" t="s">
        <v>790</v>
      </c>
      <c r="F77" s="54"/>
      <c r="G77" s="54"/>
      <c r="H77" s="56"/>
      <c r="I77" s="54"/>
      <c r="J77" s="56"/>
      <c r="K77" s="54"/>
      <c r="L77" s="54"/>
      <c r="M77" s="13"/>
      <c r="N77" s="2"/>
      <c r="O77" s="2"/>
      <c r="P77" s="2"/>
      <c r="Q77" s="2"/>
    </row>
    <row r="78" thickTop="1">
      <c r="A78" s="10"/>
      <c r="B78" s="44">
        <v>373</v>
      </c>
      <c r="C78" s="45" t="s">
        <v>236</v>
      </c>
      <c r="D78" s="45" t="s">
        <v>7</v>
      </c>
      <c r="E78" s="45" t="s">
        <v>237</v>
      </c>
      <c r="F78" s="45" t="s">
        <v>7</v>
      </c>
      <c r="G78" s="46" t="s">
        <v>224</v>
      </c>
      <c r="H78" s="57">
        <v>228.92400000000001</v>
      </c>
      <c r="I78" s="58">
        <v>172.87</v>
      </c>
      <c r="J78" s="59">
        <f>ROUND(H78*I78,2)</f>
        <v>39574.089999999997</v>
      </c>
      <c r="K78" s="60">
        <v>0.20999999999999999</v>
      </c>
      <c r="L78" s="61">
        <f>ROUND(J78*1.21,2)</f>
        <v>47884.650000000001</v>
      </c>
      <c r="M78" s="13"/>
      <c r="N78" s="2"/>
      <c r="O78" s="2"/>
      <c r="P78" s="2"/>
      <c r="Q78" s="33">
        <f>IF(ISNUMBER(K78),IF(H78&gt;0,IF(I78&gt;0,J78,0),0),0)</f>
        <v>39574.089999999997</v>
      </c>
      <c r="R78" s="9">
        <f>IF(ISNUMBER(K78)=FALSE,J78,0)</f>
        <v>0</v>
      </c>
    </row>
    <row r="79">
      <c r="A79" s="10"/>
      <c r="B79" s="51" t="s">
        <v>125</v>
      </c>
      <c r="C79" s="1"/>
      <c r="D79" s="1"/>
      <c r="E79" s="52" t="s">
        <v>791</v>
      </c>
      <c r="F79" s="1"/>
      <c r="G79" s="1"/>
      <c r="H79" s="43"/>
      <c r="I79" s="1"/>
      <c r="J79" s="43"/>
      <c r="K79" s="1"/>
      <c r="L79" s="1"/>
      <c r="M79" s="13"/>
      <c r="N79" s="2"/>
      <c r="O79" s="2"/>
      <c r="P79" s="2"/>
      <c r="Q79" s="2"/>
    </row>
    <row r="80" thickBot="1">
      <c r="A80" s="10"/>
      <c r="B80" s="53" t="s">
        <v>127</v>
      </c>
      <c r="C80" s="54"/>
      <c r="D80" s="54"/>
      <c r="E80" s="55" t="s">
        <v>792</v>
      </c>
      <c r="F80" s="54"/>
      <c r="G80" s="54"/>
      <c r="H80" s="56"/>
      <c r="I80" s="54"/>
      <c r="J80" s="56"/>
      <c r="K80" s="54"/>
      <c r="L80" s="54"/>
      <c r="M80" s="13"/>
      <c r="N80" s="2"/>
      <c r="O80" s="2"/>
      <c r="P80" s="2"/>
      <c r="Q80" s="2"/>
    </row>
    <row r="81" thickTop="1">
      <c r="A81" s="10"/>
      <c r="B81" s="44">
        <v>374</v>
      </c>
      <c r="C81" s="45" t="s">
        <v>793</v>
      </c>
      <c r="D81" s="45"/>
      <c r="E81" s="45" t="s">
        <v>794</v>
      </c>
      <c r="F81" s="45" t="s">
        <v>7</v>
      </c>
      <c r="G81" s="46" t="s">
        <v>224</v>
      </c>
      <c r="H81" s="57">
        <v>614.851</v>
      </c>
      <c r="I81" s="58">
        <v>139.31999999999999</v>
      </c>
      <c r="J81" s="59">
        <f>ROUND(H81*I81,2)</f>
        <v>85661.039999999994</v>
      </c>
      <c r="K81" s="60">
        <v>0.20999999999999999</v>
      </c>
      <c r="L81" s="61">
        <f>ROUND(J81*1.21,2)</f>
        <v>103649.86</v>
      </c>
      <c r="M81" s="13"/>
      <c r="N81" s="2"/>
      <c r="O81" s="2"/>
      <c r="P81" s="2"/>
      <c r="Q81" s="33">
        <f>IF(ISNUMBER(K81),IF(H81&gt;0,IF(I81&gt;0,J81,0),0),0)</f>
        <v>85661.039999999994</v>
      </c>
      <c r="R81" s="9">
        <f>IF(ISNUMBER(K81)=FALSE,J81,0)</f>
        <v>0</v>
      </c>
    </row>
    <row r="82">
      <c r="A82" s="10"/>
      <c r="B82" s="51" t="s">
        <v>125</v>
      </c>
      <c r="C82" s="1"/>
      <c r="D82" s="1"/>
      <c r="E82" s="52" t="s">
        <v>795</v>
      </c>
      <c r="F82" s="1"/>
      <c r="G82" s="1"/>
      <c r="H82" s="43"/>
      <c r="I82" s="1"/>
      <c r="J82" s="43"/>
      <c r="K82" s="1"/>
      <c r="L82" s="1"/>
      <c r="M82" s="13"/>
      <c r="N82" s="2"/>
      <c r="O82" s="2"/>
      <c r="P82" s="2"/>
      <c r="Q82" s="2"/>
    </row>
    <row r="83" thickBot="1">
      <c r="A83" s="10"/>
      <c r="B83" s="53" t="s">
        <v>127</v>
      </c>
      <c r="C83" s="54"/>
      <c r="D83" s="54"/>
      <c r="E83" s="55" t="s">
        <v>796</v>
      </c>
      <c r="F83" s="54"/>
      <c r="G83" s="54"/>
      <c r="H83" s="56"/>
      <c r="I83" s="54"/>
      <c r="J83" s="56"/>
      <c r="K83" s="54"/>
      <c r="L83" s="54"/>
      <c r="M83" s="13"/>
      <c r="N83" s="2"/>
      <c r="O83" s="2"/>
      <c r="P83" s="2"/>
      <c r="Q83" s="2"/>
    </row>
    <row r="84" thickTop="1">
      <c r="A84" s="10"/>
      <c r="B84" s="44">
        <v>375</v>
      </c>
      <c r="C84" s="45" t="s">
        <v>797</v>
      </c>
      <c r="D84" s="45" t="s">
        <v>199</v>
      </c>
      <c r="E84" s="45" t="s">
        <v>798</v>
      </c>
      <c r="F84" s="45" t="s">
        <v>7</v>
      </c>
      <c r="G84" s="46" t="s">
        <v>224</v>
      </c>
      <c r="H84" s="57">
        <v>614.851</v>
      </c>
      <c r="I84" s="58">
        <v>21.170000000000002</v>
      </c>
      <c r="J84" s="59">
        <f>ROUND(H84*I84,2)</f>
        <v>13016.4</v>
      </c>
      <c r="K84" s="60">
        <v>0.20999999999999999</v>
      </c>
      <c r="L84" s="61">
        <f>ROUND(J84*1.21,2)</f>
        <v>15749.84</v>
      </c>
      <c r="M84" s="13"/>
      <c r="N84" s="2"/>
      <c r="O84" s="2"/>
      <c r="P84" s="2"/>
      <c r="Q84" s="33">
        <f>IF(ISNUMBER(K84),IF(H84&gt;0,IF(I84&gt;0,J84,0),0),0)</f>
        <v>13016.4</v>
      </c>
      <c r="R84" s="9">
        <f>IF(ISNUMBER(K84)=FALSE,J84,0)</f>
        <v>0</v>
      </c>
    </row>
    <row r="85">
      <c r="A85" s="10"/>
      <c r="B85" s="51" t="s">
        <v>125</v>
      </c>
      <c r="C85" s="1"/>
      <c r="D85" s="1"/>
      <c r="E85" s="52" t="s">
        <v>799</v>
      </c>
      <c r="F85" s="1"/>
      <c r="G85" s="1"/>
      <c r="H85" s="43"/>
      <c r="I85" s="1"/>
      <c r="J85" s="43"/>
      <c r="K85" s="1"/>
      <c r="L85" s="1"/>
      <c r="M85" s="13"/>
      <c r="N85" s="2"/>
      <c r="O85" s="2"/>
      <c r="P85" s="2"/>
      <c r="Q85" s="2"/>
    </row>
    <row r="86" thickBot="1">
      <c r="A86" s="10"/>
      <c r="B86" s="53" t="s">
        <v>127</v>
      </c>
      <c r="C86" s="54"/>
      <c r="D86" s="54"/>
      <c r="E86" s="55" t="s">
        <v>796</v>
      </c>
      <c r="F86" s="54"/>
      <c r="G86" s="54"/>
      <c r="H86" s="56"/>
      <c r="I86" s="54"/>
      <c r="J86" s="56"/>
      <c r="K86" s="54"/>
      <c r="L86" s="54"/>
      <c r="M86" s="13"/>
      <c r="N86" s="2"/>
      <c r="O86" s="2"/>
      <c r="P86" s="2"/>
      <c r="Q86" s="2"/>
    </row>
    <row r="87" thickTop="1">
      <c r="A87" s="10"/>
      <c r="B87" s="44">
        <v>376</v>
      </c>
      <c r="C87" s="45" t="s">
        <v>797</v>
      </c>
      <c r="D87" s="45" t="s">
        <v>202</v>
      </c>
      <c r="E87" s="45" t="s">
        <v>798</v>
      </c>
      <c r="F87" s="45" t="s">
        <v>7</v>
      </c>
      <c r="G87" s="46" t="s">
        <v>224</v>
      </c>
      <c r="H87" s="57">
        <v>812.01999999999998</v>
      </c>
      <c r="I87" s="58">
        <v>21.170000000000002</v>
      </c>
      <c r="J87" s="59">
        <f>ROUND(H87*I87,2)</f>
        <v>17190.459999999999</v>
      </c>
      <c r="K87" s="60">
        <v>0.20999999999999999</v>
      </c>
      <c r="L87" s="61">
        <f>ROUND(J87*1.21,2)</f>
        <v>20800.459999999999</v>
      </c>
      <c r="M87" s="13"/>
      <c r="N87" s="2"/>
      <c r="O87" s="2"/>
      <c r="P87" s="2"/>
      <c r="Q87" s="33">
        <f>IF(ISNUMBER(K87),IF(H87&gt;0,IF(I87&gt;0,J87,0),0),0)</f>
        <v>17190.459999999999</v>
      </c>
      <c r="R87" s="9">
        <f>IF(ISNUMBER(K87)=FALSE,J87,0)</f>
        <v>0</v>
      </c>
    </row>
    <row r="88">
      <c r="A88" s="10"/>
      <c r="B88" s="51" t="s">
        <v>125</v>
      </c>
      <c r="C88" s="1"/>
      <c r="D88" s="1"/>
      <c r="E88" s="52" t="s">
        <v>800</v>
      </c>
      <c r="F88" s="1"/>
      <c r="G88" s="1"/>
      <c r="H88" s="43"/>
      <c r="I88" s="1"/>
      <c r="J88" s="43"/>
      <c r="K88" s="1"/>
      <c r="L88" s="1"/>
      <c r="M88" s="13"/>
      <c r="N88" s="2"/>
      <c r="O88" s="2"/>
      <c r="P88" s="2"/>
      <c r="Q88" s="2"/>
    </row>
    <row r="89" thickBot="1">
      <c r="A89" s="10"/>
      <c r="B89" s="53" t="s">
        <v>127</v>
      </c>
      <c r="C89" s="54"/>
      <c r="D89" s="54"/>
      <c r="E89" s="55" t="s">
        <v>801</v>
      </c>
      <c r="F89" s="54"/>
      <c r="G89" s="54"/>
      <c r="H89" s="56"/>
      <c r="I89" s="54"/>
      <c r="J89" s="56"/>
      <c r="K89" s="54"/>
      <c r="L89" s="54"/>
      <c r="M89" s="13"/>
      <c r="N89" s="2"/>
      <c r="O89" s="2"/>
      <c r="P89" s="2"/>
      <c r="Q89" s="2"/>
    </row>
    <row r="90" thickTop="1">
      <c r="A90" s="10"/>
      <c r="B90" s="44">
        <v>377</v>
      </c>
      <c r="C90" s="45" t="s">
        <v>255</v>
      </c>
      <c r="D90" s="45"/>
      <c r="E90" s="45" t="s">
        <v>256</v>
      </c>
      <c r="F90" s="45" t="s">
        <v>7</v>
      </c>
      <c r="G90" s="46" t="s">
        <v>224</v>
      </c>
      <c r="H90" s="57">
        <v>178.04900000000001</v>
      </c>
      <c r="I90" s="58">
        <v>635.85000000000002</v>
      </c>
      <c r="J90" s="59">
        <f>ROUND(H90*I90,2)</f>
        <v>113212.46000000001</v>
      </c>
      <c r="K90" s="60">
        <v>0.20999999999999999</v>
      </c>
      <c r="L90" s="61">
        <f>ROUND(J90*1.21,2)</f>
        <v>136987.07999999999</v>
      </c>
      <c r="M90" s="13"/>
      <c r="N90" s="2"/>
      <c r="O90" s="2"/>
      <c r="P90" s="2"/>
      <c r="Q90" s="33">
        <f>IF(ISNUMBER(K90),IF(H90&gt;0,IF(I90&gt;0,J90,0),0),0)</f>
        <v>113212.46000000001</v>
      </c>
      <c r="R90" s="9">
        <f>IF(ISNUMBER(K90)=FALSE,J90,0)</f>
        <v>0</v>
      </c>
    </row>
    <row r="91">
      <c r="A91" s="10"/>
      <c r="B91" s="51" t="s">
        <v>125</v>
      </c>
      <c r="C91" s="1"/>
      <c r="D91" s="1"/>
      <c r="E91" s="52" t="s">
        <v>7</v>
      </c>
      <c r="F91" s="1"/>
      <c r="G91" s="1"/>
      <c r="H91" s="43"/>
      <c r="I91" s="1"/>
      <c r="J91" s="43"/>
      <c r="K91" s="1"/>
      <c r="L91" s="1"/>
      <c r="M91" s="13"/>
      <c r="N91" s="2"/>
      <c r="O91" s="2"/>
      <c r="P91" s="2"/>
      <c r="Q91" s="2"/>
    </row>
    <row r="92" thickBot="1">
      <c r="A92" s="10"/>
      <c r="B92" s="53" t="s">
        <v>127</v>
      </c>
      <c r="C92" s="54"/>
      <c r="D92" s="54"/>
      <c r="E92" s="55" t="s">
        <v>802</v>
      </c>
      <c r="F92" s="54"/>
      <c r="G92" s="54"/>
      <c r="H92" s="56"/>
      <c r="I92" s="54"/>
      <c r="J92" s="56"/>
      <c r="K92" s="54"/>
      <c r="L92" s="54"/>
      <c r="M92" s="13"/>
      <c r="N92" s="2"/>
      <c r="O92" s="2"/>
      <c r="P92" s="2"/>
      <c r="Q92" s="2"/>
    </row>
    <row r="93" thickTop="1">
      <c r="A93" s="10"/>
      <c r="B93" s="44">
        <v>378</v>
      </c>
      <c r="C93" s="45" t="s">
        <v>267</v>
      </c>
      <c r="D93" s="45"/>
      <c r="E93" s="45" t="s">
        <v>268</v>
      </c>
      <c r="F93" s="45" t="s">
        <v>7</v>
      </c>
      <c r="G93" s="46" t="s">
        <v>169</v>
      </c>
      <c r="H93" s="57">
        <v>3418.422</v>
      </c>
      <c r="I93" s="58">
        <v>21.23</v>
      </c>
      <c r="J93" s="59">
        <f>ROUND(H93*I93,2)</f>
        <v>72573.100000000006</v>
      </c>
      <c r="K93" s="60">
        <v>0.20999999999999999</v>
      </c>
      <c r="L93" s="61">
        <f>ROUND(J93*1.21,2)</f>
        <v>87813.449999999997</v>
      </c>
      <c r="M93" s="13"/>
      <c r="N93" s="2"/>
      <c r="O93" s="2"/>
      <c r="P93" s="2"/>
      <c r="Q93" s="33">
        <f>IF(ISNUMBER(K93),IF(H93&gt;0,IF(I93&gt;0,J93,0),0),0)</f>
        <v>72573.100000000006</v>
      </c>
      <c r="R93" s="9">
        <f>IF(ISNUMBER(K93)=FALSE,J93,0)</f>
        <v>0</v>
      </c>
    </row>
    <row r="94">
      <c r="A94" s="10"/>
      <c r="B94" s="51" t="s">
        <v>125</v>
      </c>
      <c r="C94" s="1"/>
      <c r="D94" s="1"/>
      <c r="E94" s="52" t="s">
        <v>7</v>
      </c>
      <c r="F94" s="1"/>
      <c r="G94" s="1"/>
      <c r="H94" s="43"/>
      <c r="I94" s="1"/>
      <c r="J94" s="43"/>
      <c r="K94" s="1"/>
      <c r="L94" s="1"/>
      <c r="M94" s="13"/>
      <c r="N94" s="2"/>
      <c r="O94" s="2"/>
      <c r="P94" s="2"/>
      <c r="Q94" s="2"/>
    </row>
    <row r="95" thickBot="1">
      <c r="A95" s="10"/>
      <c r="B95" s="53" t="s">
        <v>127</v>
      </c>
      <c r="C95" s="54"/>
      <c r="D95" s="54"/>
      <c r="E95" s="55" t="s">
        <v>803</v>
      </c>
      <c r="F95" s="54"/>
      <c r="G95" s="54"/>
      <c r="H95" s="56"/>
      <c r="I95" s="54"/>
      <c r="J95" s="56"/>
      <c r="K95" s="54"/>
      <c r="L95" s="54"/>
      <c r="M95" s="13"/>
      <c r="N95" s="2"/>
      <c r="O95" s="2"/>
      <c r="P95" s="2"/>
      <c r="Q95" s="2"/>
    </row>
    <row r="96" thickTop="1">
      <c r="A96" s="10"/>
      <c r="B96" s="44">
        <v>379</v>
      </c>
      <c r="C96" s="45" t="s">
        <v>804</v>
      </c>
      <c r="D96" s="45"/>
      <c r="E96" s="45" t="s">
        <v>805</v>
      </c>
      <c r="F96" s="45" t="s">
        <v>7</v>
      </c>
      <c r="G96" s="46" t="s">
        <v>224</v>
      </c>
      <c r="H96" s="57">
        <v>541.95000000000005</v>
      </c>
      <c r="I96" s="58">
        <v>225.56999999999999</v>
      </c>
      <c r="J96" s="59">
        <f>ROUND(H96*I96,2)</f>
        <v>122247.66</v>
      </c>
      <c r="K96" s="60">
        <v>0.20999999999999999</v>
      </c>
      <c r="L96" s="61">
        <f>ROUND(J96*1.21,2)</f>
        <v>147919.67000000001</v>
      </c>
      <c r="M96" s="13"/>
      <c r="N96" s="2"/>
      <c r="O96" s="2"/>
      <c r="P96" s="2"/>
      <c r="Q96" s="33">
        <f>IF(ISNUMBER(K96),IF(H96&gt;0,IF(I96&gt;0,J96,0),0),0)</f>
        <v>122247.66</v>
      </c>
      <c r="R96" s="9">
        <f>IF(ISNUMBER(K96)=FALSE,J96,0)</f>
        <v>0</v>
      </c>
    </row>
    <row r="97">
      <c r="A97" s="10"/>
      <c r="B97" s="51" t="s">
        <v>125</v>
      </c>
      <c r="C97" s="1"/>
      <c r="D97" s="1"/>
      <c r="E97" s="52" t="s">
        <v>7</v>
      </c>
      <c r="F97" s="1"/>
      <c r="G97" s="1"/>
      <c r="H97" s="43"/>
      <c r="I97" s="1"/>
      <c r="J97" s="43"/>
      <c r="K97" s="1"/>
      <c r="L97" s="1"/>
      <c r="M97" s="13"/>
      <c r="N97" s="2"/>
      <c r="O97" s="2"/>
      <c r="P97" s="2"/>
      <c r="Q97" s="2"/>
    </row>
    <row r="98" thickBot="1">
      <c r="A98" s="10"/>
      <c r="B98" s="53" t="s">
        <v>127</v>
      </c>
      <c r="C98" s="54"/>
      <c r="D98" s="54"/>
      <c r="E98" s="55" t="s">
        <v>806</v>
      </c>
      <c r="F98" s="54"/>
      <c r="G98" s="54"/>
      <c r="H98" s="56"/>
      <c r="I98" s="54"/>
      <c r="J98" s="56"/>
      <c r="K98" s="54"/>
      <c r="L98" s="54"/>
      <c r="M98" s="13"/>
      <c r="N98" s="2"/>
      <c r="O98" s="2"/>
      <c r="P98" s="2"/>
      <c r="Q98" s="2"/>
    </row>
    <row r="99" thickTop="1">
      <c r="A99" s="10"/>
      <c r="B99" s="44">
        <v>380</v>
      </c>
      <c r="C99" s="45" t="s">
        <v>807</v>
      </c>
      <c r="D99" s="45"/>
      <c r="E99" s="45" t="s">
        <v>808</v>
      </c>
      <c r="F99" s="45" t="s">
        <v>7</v>
      </c>
      <c r="G99" s="46" t="s">
        <v>224</v>
      </c>
      <c r="H99" s="57">
        <v>541.95000000000005</v>
      </c>
      <c r="I99" s="58">
        <v>77.689999999999998</v>
      </c>
      <c r="J99" s="59">
        <f>ROUND(H99*I99,2)</f>
        <v>42104.099999999999</v>
      </c>
      <c r="K99" s="60">
        <v>0.20999999999999999</v>
      </c>
      <c r="L99" s="61">
        <f>ROUND(J99*1.21,2)</f>
        <v>50945.959999999999</v>
      </c>
      <c r="M99" s="13"/>
      <c r="N99" s="2"/>
      <c r="O99" s="2"/>
      <c r="P99" s="2"/>
      <c r="Q99" s="33">
        <f>IF(ISNUMBER(K99),IF(H99&gt;0,IF(I99&gt;0,J99,0),0),0)</f>
        <v>42104.099999999999</v>
      </c>
      <c r="R99" s="9">
        <f>IF(ISNUMBER(K99)=FALSE,J99,0)</f>
        <v>0</v>
      </c>
    </row>
    <row r="100">
      <c r="A100" s="10"/>
      <c r="B100" s="51" t="s">
        <v>125</v>
      </c>
      <c r="C100" s="1"/>
      <c r="D100" s="1"/>
      <c r="E100" s="52" t="s">
        <v>7</v>
      </c>
      <c r="F100" s="1"/>
      <c r="G100" s="1"/>
      <c r="H100" s="43"/>
      <c r="I100" s="1"/>
      <c r="J100" s="43"/>
      <c r="K100" s="1"/>
      <c r="L100" s="1"/>
      <c r="M100" s="13"/>
      <c r="N100" s="2"/>
      <c r="O100" s="2"/>
      <c r="P100" s="2"/>
      <c r="Q100" s="2"/>
    </row>
    <row r="101" thickBot="1">
      <c r="A101" s="10"/>
      <c r="B101" s="53" t="s">
        <v>127</v>
      </c>
      <c r="C101" s="54"/>
      <c r="D101" s="54"/>
      <c r="E101" s="55" t="s">
        <v>790</v>
      </c>
      <c r="F101" s="54"/>
      <c r="G101" s="54"/>
      <c r="H101" s="56"/>
      <c r="I101" s="54"/>
      <c r="J101" s="56"/>
      <c r="K101" s="54"/>
      <c r="L101" s="54"/>
      <c r="M101" s="13"/>
      <c r="N101" s="2"/>
      <c r="O101" s="2"/>
      <c r="P101" s="2"/>
      <c r="Q101" s="2"/>
    </row>
    <row r="102" thickTop="1" thickBot="1" ht="25" customHeight="1">
      <c r="A102" s="10"/>
      <c r="B102" s="1"/>
      <c r="C102" s="62">
        <v>1</v>
      </c>
      <c r="D102" s="1"/>
      <c r="E102" s="63" t="s">
        <v>109</v>
      </c>
      <c r="F102" s="1"/>
      <c r="G102" s="64" t="s">
        <v>137</v>
      </c>
      <c r="H102" s="65">
        <f>J60+J63+J66+J69+J72+J75+J78+J81+J84+J87+J90+J93+J96+J99</f>
        <v>912509.66000000003</v>
      </c>
      <c r="I102" s="64" t="s">
        <v>138</v>
      </c>
      <c r="J102" s="66">
        <f>(L102-H102)</f>
        <v>191627.02999999991</v>
      </c>
      <c r="K102" s="64" t="s">
        <v>139</v>
      </c>
      <c r="L102" s="67">
        <f>ROUND((J60+J63+J66+J69+J72+J75+J78+J81+J84+J87+J90+J93+J96+J99)*1.21,2)</f>
        <v>1104136.6899999999</v>
      </c>
      <c r="M102" s="13"/>
      <c r="N102" s="2"/>
      <c r="O102" s="2"/>
      <c r="P102" s="2"/>
      <c r="Q102" s="33">
        <f>0+Q60+Q63+Q66+Q69+Q72+Q75+Q78+Q81+Q84+Q87+Q90+Q93+Q96+Q99</f>
        <v>912509.66000000003</v>
      </c>
      <c r="R102" s="9">
        <f>0+R60+R63+R66+R69+R72+R75+R78+R81+R84+R87+R90+R93+R96+R99</f>
        <v>0</v>
      </c>
      <c r="S102" s="68">
        <f>Q102*(1+J102)+R102</f>
        <v>174862428501.76971</v>
      </c>
    </row>
    <row r="103" thickTop="1" thickBot="1" ht="25" customHeight="1">
      <c r="A103" s="10"/>
      <c r="B103" s="69"/>
      <c r="C103" s="69"/>
      <c r="D103" s="69"/>
      <c r="E103" s="70"/>
      <c r="F103" s="69"/>
      <c r="G103" s="71" t="s">
        <v>140</v>
      </c>
      <c r="H103" s="72">
        <f>0+J60+J63+J66+J69+J72+J75+J78+J81+J84+J87+J90+J93+J96+J99</f>
        <v>912509.66000000003</v>
      </c>
      <c r="I103" s="71" t="s">
        <v>141</v>
      </c>
      <c r="J103" s="73">
        <f>0+J102</f>
        <v>191627.02999999991</v>
      </c>
      <c r="K103" s="71" t="s">
        <v>142</v>
      </c>
      <c r="L103" s="74">
        <f>0+L102</f>
        <v>1104136.6899999999</v>
      </c>
      <c r="M103" s="13"/>
      <c r="N103" s="2"/>
      <c r="O103" s="2"/>
      <c r="P103" s="2"/>
      <c r="Q103" s="2"/>
    </row>
    <row r="104" ht="40" customHeight="1">
      <c r="A104" s="10"/>
      <c r="B104" s="75" t="s">
        <v>278</v>
      </c>
      <c r="C104" s="1"/>
      <c r="D104" s="1"/>
      <c r="E104" s="1"/>
      <c r="F104" s="1"/>
      <c r="G104" s="1"/>
      <c r="H104" s="43"/>
      <c r="I104" s="1"/>
      <c r="J104" s="43"/>
      <c r="K104" s="1"/>
      <c r="L104" s="1"/>
      <c r="M104" s="13"/>
      <c r="N104" s="2"/>
      <c r="O104" s="2"/>
      <c r="P104" s="2"/>
      <c r="Q104" s="2"/>
    </row>
    <row r="105">
      <c r="A105" s="10"/>
      <c r="B105" s="44">
        <v>381</v>
      </c>
      <c r="C105" s="45" t="s">
        <v>671</v>
      </c>
      <c r="D105" s="45"/>
      <c r="E105" s="45" t="s">
        <v>672</v>
      </c>
      <c r="F105" s="45" t="s">
        <v>7</v>
      </c>
      <c r="G105" s="46" t="s">
        <v>169</v>
      </c>
      <c r="H105" s="47">
        <v>2063.018</v>
      </c>
      <c r="I105" s="26">
        <v>97.359999999999999</v>
      </c>
      <c r="J105" s="48">
        <f>ROUND(H105*I105,2)</f>
        <v>200855.42999999999</v>
      </c>
      <c r="K105" s="49">
        <v>0.20999999999999999</v>
      </c>
      <c r="L105" s="50">
        <f>ROUND(J105*1.21,2)</f>
        <v>243035.07000000001</v>
      </c>
      <c r="M105" s="13"/>
      <c r="N105" s="2"/>
      <c r="O105" s="2"/>
      <c r="P105" s="2"/>
      <c r="Q105" s="33">
        <f>IF(ISNUMBER(K105),IF(H105&gt;0,IF(I105&gt;0,J105,0),0),0)</f>
        <v>200855.42999999999</v>
      </c>
      <c r="R105" s="9">
        <f>IF(ISNUMBER(K105)=FALSE,J105,0)</f>
        <v>0</v>
      </c>
    </row>
    <row r="106">
      <c r="A106" s="10"/>
      <c r="B106" s="51" t="s">
        <v>125</v>
      </c>
      <c r="C106" s="1"/>
      <c r="D106" s="1"/>
      <c r="E106" s="52" t="s">
        <v>7</v>
      </c>
      <c r="F106" s="1"/>
      <c r="G106" s="1"/>
      <c r="H106" s="43"/>
      <c r="I106" s="1"/>
      <c r="J106" s="43"/>
      <c r="K106" s="1"/>
      <c r="L106" s="1"/>
      <c r="M106" s="13"/>
      <c r="N106" s="2"/>
      <c r="O106" s="2"/>
      <c r="P106" s="2"/>
      <c r="Q106" s="2"/>
    </row>
    <row r="107" thickBot="1">
      <c r="A107" s="10"/>
      <c r="B107" s="53" t="s">
        <v>127</v>
      </c>
      <c r="C107" s="54"/>
      <c r="D107" s="54"/>
      <c r="E107" s="55" t="s">
        <v>809</v>
      </c>
      <c r="F107" s="54"/>
      <c r="G107" s="54"/>
      <c r="H107" s="56"/>
      <c r="I107" s="54"/>
      <c r="J107" s="56"/>
      <c r="K107" s="54"/>
      <c r="L107" s="54"/>
      <c r="M107" s="13"/>
      <c r="N107" s="2"/>
      <c r="O107" s="2"/>
      <c r="P107" s="2"/>
      <c r="Q107" s="2"/>
    </row>
    <row r="108" thickTop="1" thickBot="1" ht="25" customHeight="1">
      <c r="A108" s="10"/>
      <c r="B108" s="1"/>
      <c r="C108" s="62">
        <v>2</v>
      </c>
      <c r="D108" s="1"/>
      <c r="E108" s="63" t="s">
        <v>192</v>
      </c>
      <c r="F108" s="1"/>
      <c r="G108" s="64" t="s">
        <v>137</v>
      </c>
      <c r="H108" s="65">
        <f>0+J105</f>
        <v>200855.42999999999</v>
      </c>
      <c r="I108" s="64" t="s">
        <v>138</v>
      </c>
      <c r="J108" s="66">
        <f>(L108-H108)</f>
        <v>42179.640000000014</v>
      </c>
      <c r="K108" s="64" t="s">
        <v>139</v>
      </c>
      <c r="L108" s="67">
        <f>ROUND((0+J105)*1.21,2)</f>
        <v>243035.07000000001</v>
      </c>
      <c r="M108" s="13"/>
      <c r="N108" s="2"/>
      <c r="O108" s="2"/>
      <c r="P108" s="2"/>
      <c r="Q108" s="33">
        <f>0+Q105</f>
        <v>200855.42999999999</v>
      </c>
      <c r="R108" s="9">
        <f>0+R105</f>
        <v>0</v>
      </c>
      <c r="S108" s="68">
        <f>Q108*(1+J108)+R108</f>
        <v>8472210584.8752022</v>
      </c>
    </row>
    <row r="109" thickTop="1" thickBot="1" ht="25" customHeight="1">
      <c r="A109" s="10"/>
      <c r="B109" s="69"/>
      <c r="C109" s="69"/>
      <c r="D109" s="69"/>
      <c r="E109" s="70"/>
      <c r="F109" s="69"/>
      <c r="G109" s="71" t="s">
        <v>140</v>
      </c>
      <c r="H109" s="72">
        <f>0+J105</f>
        <v>200855.42999999999</v>
      </c>
      <c r="I109" s="71" t="s">
        <v>141</v>
      </c>
      <c r="J109" s="73">
        <f>0+J108</f>
        <v>42179.640000000014</v>
      </c>
      <c r="K109" s="71" t="s">
        <v>142</v>
      </c>
      <c r="L109" s="74">
        <f>0+L108</f>
        <v>243035.07000000001</v>
      </c>
      <c r="M109" s="13"/>
      <c r="N109" s="2"/>
      <c r="O109" s="2"/>
      <c r="P109" s="2"/>
      <c r="Q109" s="2"/>
    </row>
    <row r="110" ht="40" customHeight="1">
      <c r="A110" s="10"/>
      <c r="B110" s="75" t="s">
        <v>318</v>
      </c>
      <c r="C110" s="1"/>
      <c r="D110" s="1"/>
      <c r="E110" s="1"/>
      <c r="F110" s="1"/>
      <c r="G110" s="1"/>
      <c r="H110" s="43"/>
      <c r="I110" s="1"/>
      <c r="J110" s="43"/>
      <c r="K110" s="1"/>
      <c r="L110" s="1"/>
      <c r="M110" s="13"/>
      <c r="N110" s="2"/>
      <c r="O110" s="2"/>
      <c r="P110" s="2"/>
      <c r="Q110" s="2"/>
    </row>
    <row r="111">
      <c r="A111" s="10"/>
      <c r="B111" s="44">
        <v>382</v>
      </c>
      <c r="C111" s="45" t="s">
        <v>328</v>
      </c>
      <c r="D111" s="45"/>
      <c r="E111" s="45" t="s">
        <v>329</v>
      </c>
      <c r="F111" s="45" t="s">
        <v>7</v>
      </c>
      <c r="G111" s="46" t="s">
        <v>224</v>
      </c>
      <c r="H111" s="47">
        <v>1199.6869999999999</v>
      </c>
      <c r="I111" s="26">
        <v>1081.9400000000001</v>
      </c>
      <c r="J111" s="48">
        <f>ROUND(H111*I111,2)</f>
        <v>1297989.3500000001</v>
      </c>
      <c r="K111" s="49">
        <v>0.20999999999999999</v>
      </c>
      <c r="L111" s="50">
        <f>ROUND(J111*1.21,2)</f>
        <v>1570567.1100000001</v>
      </c>
      <c r="M111" s="13"/>
      <c r="N111" s="2"/>
      <c r="O111" s="2"/>
      <c r="P111" s="2"/>
      <c r="Q111" s="33">
        <f>IF(ISNUMBER(K111),IF(H111&gt;0,IF(I111&gt;0,J111,0),0),0)</f>
        <v>1297989.3500000001</v>
      </c>
      <c r="R111" s="9">
        <f>IF(ISNUMBER(K111)=FALSE,J111,0)</f>
        <v>0</v>
      </c>
    </row>
    <row r="112">
      <c r="A112" s="10"/>
      <c r="B112" s="51" t="s">
        <v>125</v>
      </c>
      <c r="C112" s="1"/>
      <c r="D112" s="1"/>
      <c r="E112" s="52" t="s">
        <v>7</v>
      </c>
      <c r="F112" s="1"/>
      <c r="G112" s="1"/>
      <c r="H112" s="43"/>
      <c r="I112" s="1"/>
      <c r="J112" s="43"/>
      <c r="K112" s="1"/>
      <c r="L112" s="1"/>
      <c r="M112" s="13"/>
      <c r="N112" s="2"/>
      <c r="O112" s="2"/>
      <c r="P112" s="2"/>
      <c r="Q112" s="2"/>
    </row>
    <row r="113" thickBot="1">
      <c r="A113" s="10"/>
      <c r="B113" s="53" t="s">
        <v>127</v>
      </c>
      <c r="C113" s="54"/>
      <c r="D113" s="54"/>
      <c r="E113" s="55" t="s">
        <v>810</v>
      </c>
      <c r="F113" s="54"/>
      <c r="G113" s="54"/>
      <c r="H113" s="56"/>
      <c r="I113" s="54"/>
      <c r="J113" s="56"/>
      <c r="K113" s="54"/>
      <c r="L113" s="54"/>
      <c r="M113" s="13"/>
      <c r="N113" s="2"/>
      <c r="O113" s="2"/>
      <c r="P113" s="2"/>
      <c r="Q113" s="2"/>
    </row>
    <row r="114" thickTop="1">
      <c r="A114" s="10"/>
      <c r="B114" s="44">
        <v>383</v>
      </c>
      <c r="C114" s="45" t="s">
        <v>771</v>
      </c>
      <c r="D114" s="45"/>
      <c r="E114" s="45" t="s">
        <v>772</v>
      </c>
      <c r="F114" s="45" t="s">
        <v>7</v>
      </c>
      <c r="G114" s="46" t="s">
        <v>169</v>
      </c>
      <c r="H114" s="57">
        <v>1461.2950000000001</v>
      </c>
      <c r="I114" s="58">
        <v>115.14</v>
      </c>
      <c r="J114" s="59">
        <f>ROUND(H114*I114,2)</f>
        <v>168253.51000000001</v>
      </c>
      <c r="K114" s="60">
        <v>0.20999999999999999</v>
      </c>
      <c r="L114" s="61">
        <f>ROUND(J114*1.21,2)</f>
        <v>203586.75</v>
      </c>
      <c r="M114" s="13"/>
      <c r="N114" s="2"/>
      <c r="O114" s="2"/>
      <c r="P114" s="2"/>
      <c r="Q114" s="33">
        <f>IF(ISNUMBER(K114),IF(H114&gt;0,IF(I114&gt;0,J114,0),0),0)</f>
        <v>168253.51000000001</v>
      </c>
      <c r="R114" s="9">
        <f>IF(ISNUMBER(K114)=FALSE,J114,0)</f>
        <v>0</v>
      </c>
    </row>
    <row r="115">
      <c r="A115" s="10"/>
      <c r="B115" s="51" t="s">
        <v>125</v>
      </c>
      <c r="C115" s="1"/>
      <c r="D115" s="1"/>
      <c r="E115" s="52" t="s">
        <v>7</v>
      </c>
      <c r="F115" s="1"/>
      <c r="G115" s="1"/>
      <c r="H115" s="43"/>
      <c r="I115" s="1"/>
      <c r="J115" s="43"/>
      <c r="K115" s="1"/>
      <c r="L115" s="1"/>
      <c r="M115" s="13"/>
      <c r="N115" s="2"/>
      <c r="O115" s="2"/>
      <c r="P115" s="2"/>
      <c r="Q115" s="2"/>
    </row>
    <row r="116" thickBot="1">
      <c r="A116" s="10"/>
      <c r="B116" s="53" t="s">
        <v>127</v>
      </c>
      <c r="C116" s="54"/>
      <c r="D116" s="54"/>
      <c r="E116" s="55" t="s">
        <v>811</v>
      </c>
      <c r="F116" s="54"/>
      <c r="G116" s="54"/>
      <c r="H116" s="56"/>
      <c r="I116" s="54"/>
      <c r="J116" s="56"/>
      <c r="K116" s="54"/>
      <c r="L116" s="54"/>
      <c r="M116" s="13"/>
      <c r="N116" s="2"/>
      <c r="O116" s="2"/>
      <c r="P116" s="2"/>
      <c r="Q116" s="2"/>
    </row>
    <row r="117" thickTop="1">
      <c r="A117" s="10"/>
      <c r="B117" s="44">
        <v>384</v>
      </c>
      <c r="C117" s="45" t="s">
        <v>812</v>
      </c>
      <c r="D117" s="45"/>
      <c r="E117" s="45" t="s">
        <v>813</v>
      </c>
      <c r="F117" s="45" t="s">
        <v>7</v>
      </c>
      <c r="G117" s="46" t="s">
        <v>224</v>
      </c>
      <c r="H117" s="57">
        <v>1.8</v>
      </c>
      <c r="I117" s="58">
        <v>10968.219999999999</v>
      </c>
      <c r="J117" s="59">
        <f>ROUND(H117*I117,2)</f>
        <v>19742.799999999999</v>
      </c>
      <c r="K117" s="60">
        <v>0.20999999999999999</v>
      </c>
      <c r="L117" s="61">
        <f>ROUND(J117*1.21,2)</f>
        <v>23888.790000000001</v>
      </c>
      <c r="M117" s="13"/>
      <c r="N117" s="2"/>
      <c r="O117" s="2"/>
      <c r="P117" s="2"/>
      <c r="Q117" s="33">
        <f>IF(ISNUMBER(K117),IF(H117&gt;0,IF(I117&gt;0,J117,0),0),0)</f>
        <v>19742.799999999999</v>
      </c>
      <c r="R117" s="9">
        <f>IF(ISNUMBER(K117)=FALSE,J117,0)</f>
        <v>0</v>
      </c>
    </row>
    <row r="118">
      <c r="A118" s="10"/>
      <c r="B118" s="51" t="s">
        <v>125</v>
      </c>
      <c r="C118" s="1"/>
      <c r="D118" s="1"/>
      <c r="E118" s="52" t="s">
        <v>7</v>
      </c>
      <c r="F118" s="1"/>
      <c r="G118" s="1"/>
      <c r="H118" s="43"/>
      <c r="I118" s="1"/>
      <c r="J118" s="43"/>
      <c r="K118" s="1"/>
      <c r="L118" s="1"/>
      <c r="M118" s="13"/>
      <c r="N118" s="2"/>
      <c r="O118" s="2"/>
      <c r="P118" s="2"/>
      <c r="Q118" s="2"/>
    </row>
    <row r="119" thickBot="1">
      <c r="A119" s="10"/>
      <c r="B119" s="53" t="s">
        <v>127</v>
      </c>
      <c r="C119" s="54"/>
      <c r="D119" s="54"/>
      <c r="E119" s="55" t="s">
        <v>814</v>
      </c>
      <c r="F119" s="54"/>
      <c r="G119" s="54"/>
      <c r="H119" s="56"/>
      <c r="I119" s="54"/>
      <c r="J119" s="56"/>
      <c r="K119" s="54"/>
      <c r="L119" s="54"/>
      <c r="M119" s="13"/>
      <c r="N119" s="2"/>
      <c r="O119" s="2"/>
      <c r="P119" s="2"/>
      <c r="Q119" s="2"/>
    </row>
    <row r="120" thickTop="1" thickBot="1" ht="25" customHeight="1">
      <c r="A120" s="10"/>
      <c r="B120" s="1"/>
      <c r="C120" s="62">
        <v>5</v>
      </c>
      <c r="D120" s="1"/>
      <c r="E120" s="63" t="s">
        <v>194</v>
      </c>
      <c r="F120" s="1"/>
      <c r="G120" s="64" t="s">
        <v>137</v>
      </c>
      <c r="H120" s="65">
        <f>J111+J114+J117</f>
        <v>1485985.6600000001</v>
      </c>
      <c r="I120" s="64" t="s">
        <v>138</v>
      </c>
      <c r="J120" s="66">
        <f>(L120-H120)</f>
        <v>312056.98999999976</v>
      </c>
      <c r="K120" s="64" t="s">
        <v>139</v>
      </c>
      <c r="L120" s="67">
        <f>ROUND((J111+J114+J117)*1.21,2)</f>
        <v>1798042.6499999999</v>
      </c>
      <c r="M120" s="13"/>
      <c r="N120" s="2"/>
      <c r="O120" s="2"/>
      <c r="P120" s="2"/>
      <c r="Q120" s="33">
        <f>0+Q111+Q114+Q117</f>
        <v>1485985.6600000001</v>
      </c>
      <c r="R120" s="9">
        <f>0+R111+R114+R117</f>
        <v>0</v>
      </c>
      <c r="S120" s="68">
        <f>Q120*(1+J120)+R120</f>
        <v>463713698228.4231</v>
      </c>
    </row>
    <row r="121" thickTop="1" thickBot="1" ht="25" customHeight="1">
      <c r="A121" s="10"/>
      <c r="B121" s="69"/>
      <c r="C121" s="69"/>
      <c r="D121" s="69"/>
      <c r="E121" s="70"/>
      <c r="F121" s="69"/>
      <c r="G121" s="71" t="s">
        <v>140</v>
      </c>
      <c r="H121" s="72">
        <f>0+J111+J114+J117</f>
        <v>1485985.6600000001</v>
      </c>
      <c r="I121" s="71" t="s">
        <v>141</v>
      </c>
      <c r="J121" s="73">
        <f>0+J120</f>
        <v>312056.98999999976</v>
      </c>
      <c r="K121" s="71" t="s">
        <v>142</v>
      </c>
      <c r="L121" s="74">
        <f>0+L120</f>
        <v>1798042.6499999999</v>
      </c>
      <c r="M121" s="13"/>
      <c r="N121" s="2"/>
      <c r="O121" s="2"/>
      <c r="P121" s="2"/>
      <c r="Q121" s="2"/>
    </row>
    <row r="122" ht="40" customHeight="1">
      <c r="A122" s="10"/>
      <c r="B122" s="75" t="s">
        <v>184</v>
      </c>
      <c r="C122" s="1"/>
      <c r="D122" s="1"/>
      <c r="E122" s="1"/>
      <c r="F122" s="1"/>
      <c r="G122" s="1"/>
      <c r="H122" s="43"/>
      <c r="I122" s="1"/>
      <c r="J122" s="43"/>
      <c r="K122" s="1"/>
      <c r="L122" s="1"/>
      <c r="M122" s="13"/>
      <c r="N122" s="2"/>
      <c r="O122" s="2"/>
      <c r="P122" s="2"/>
      <c r="Q122" s="2"/>
    </row>
    <row r="123">
      <c r="A123" s="10"/>
      <c r="B123" s="44">
        <v>385</v>
      </c>
      <c r="C123" s="45" t="s">
        <v>430</v>
      </c>
      <c r="D123" s="45"/>
      <c r="E123" s="45" t="s">
        <v>431</v>
      </c>
      <c r="F123" s="45" t="s">
        <v>7</v>
      </c>
      <c r="G123" s="46" t="s">
        <v>146</v>
      </c>
      <c r="H123" s="47">
        <v>2</v>
      </c>
      <c r="I123" s="26">
        <v>456.49000000000001</v>
      </c>
      <c r="J123" s="48">
        <f>ROUND(H123*I123,2)</f>
        <v>912.98000000000002</v>
      </c>
      <c r="K123" s="49">
        <v>0.20999999999999999</v>
      </c>
      <c r="L123" s="50">
        <f>ROUND(J123*1.21,2)</f>
        <v>1104.71</v>
      </c>
      <c r="M123" s="13"/>
      <c r="N123" s="2"/>
      <c r="O123" s="2"/>
      <c r="P123" s="2"/>
      <c r="Q123" s="33">
        <f>IF(ISNUMBER(K123),IF(H123&gt;0,IF(I123&gt;0,J123,0),0),0)</f>
        <v>912.98000000000002</v>
      </c>
      <c r="R123" s="9">
        <f>IF(ISNUMBER(K123)=FALSE,J123,0)</f>
        <v>0</v>
      </c>
    </row>
    <row r="124">
      <c r="A124" s="10"/>
      <c r="B124" s="51" t="s">
        <v>125</v>
      </c>
      <c r="C124" s="1"/>
      <c r="D124" s="1"/>
      <c r="E124" s="52" t="s">
        <v>7</v>
      </c>
      <c r="F124" s="1"/>
      <c r="G124" s="1"/>
      <c r="H124" s="43"/>
      <c r="I124" s="1"/>
      <c r="J124" s="43"/>
      <c r="K124" s="1"/>
      <c r="L124" s="1"/>
      <c r="M124" s="13"/>
      <c r="N124" s="2"/>
      <c r="O124" s="2"/>
      <c r="P124" s="2"/>
      <c r="Q124" s="2"/>
    </row>
    <row r="125" thickBot="1">
      <c r="A125" s="10"/>
      <c r="B125" s="53" t="s">
        <v>127</v>
      </c>
      <c r="C125" s="54"/>
      <c r="D125" s="54"/>
      <c r="E125" s="55" t="s">
        <v>815</v>
      </c>
      <c r="F125" s="54"/>
      <c r="G125" s="54"/>
      <c r="H125" s="56"/>
      <c r="I125" s="54"/>
      <c r="J125" s="56"/>
      <c r="K125" s="54"/>
      <c r="L125" s="54"/>
      <c r="M125" s="13"/>
      <c r="N125" s="2"/>
      <c r="O125" s="2"/>
      <c r="P125" s="2"/>
      <c r="Q125" s="2"/>
    </row>
    <row r="126" thickTop="1">
      <c r="A126" s="10"/>
      <c r="B126" s="44">
        <v>386</v>
      </c>
      <c r="C126" s="45" t="s">
        <v>461</v>
      </c>
      <c r="D126" s="45"/>
      <c r="E126" s="45" t="s">
        <v>462</v>
      </c>
      <c r="F126" s="45" t="s">
        <v>7</v>
      </c>
      <c r="G126" s="46" t="s">
        <v>169</v>
      </c>
      <c r="H126" s="57">
        <v>2.875</v>
      </c>
      <c r="I126" s="58">
        <v>127.61</v>
      </c>
      <c r="J126" s="59">
        <f>ROUND(H126*I126,2)</f>
        <v>366.88</v>
      </c>
      <c r="K126" s="60">
        <v>0.20999999999999999</v>
      </c>
      <c r="L126" s="61">
        <f>ROUND(J126*1.21,2)</f>
        <v>443.92000000000002</v>
      </c>
      <c r="M126" s="13"/>
      <c r="N126" s="2"/>
      <c r="O126" s="2"/>
      <c r="P126" s="2"/>
      <c r="Q126" s="33">
        <f>IF(ISNUMBER(K126),IF(H126&gt;0,IF(I126&gt;0,J126,0),0),0)</f>
        <v>366.88</v>
      </c>
      <c r="R126" s="9">
        <f>IF(ISNUMBER(K126)=FALSE,J126,0)</f>
        <v>0</v>
      </c>
    </row>
    <row r="127">
      <c r="A127" s="10"/>
      <c r="B127" s="51" t="s">
        <v>125</v>
      </c>
      <c r="C127" s="1"/>
      <c r="D127" s="1"/>
      <c r="E127" s="52" t="s">
        <v>7</v>
      </c>
      <c r="F127" s="1"/>
      <c r="G127" s="1"/>
      <c r="H127" s="43"/>
      <c r="I127" s="1"/>
      <c r="J127" s="43"/>
      <c r="K127" s="1"/>
      <c r="L127" s="1"/>
      <c r="M127" s="13"/>
      <c r="N127" s="2"/>
      <c r="O127" s="2"/>
      <c r="P127" s="2"/>
      <c r="Q127" s="2"/>
    </row>
    <row r="128" thickBot="1">
      <c r="A128" s="10"/>
      <c r="B128" s="53" t="s">
        <v>127</v>
      </c>
      <c r="C128" s="54"/>
      <c r="D128" s="54"/>
      <c r="E128" s="55" t="s">
        <v>816</v>
      </c>
      <c r="F128" s="54"/>
      <c r="G128" s="54"/>
      <c r="H128" s="56"/>
      <c r="I128" s="54"/>
      <c r="J128" s="56"/>
      <c r="K128" s="54"/>
      <c r="L128" s="54"/>
      <c r="M128" s="13"/>
      <c r="N128" s="2"/>
      <c r="O128" s="2"/>
      <c r="P128" s="2"/>
      <c r="Q128" s="2"/>
    </row>
    <row r="129" thickTop="1" thickBot="1" ht="25" customHeight="1">
      <c r="A129" s="10"/>
      <c r="B129" s="1"/>
      <c r="C129" s="62">
        <v>9</v>
      </c>
      <c r="D129" s="1"/>
      <c r="E129" s="63" t="s">
        <v>112</v>
      </c>
      <c r="F129" s="1"/>
      <c r="G129" s="64" t="s">
        <v>137</v>
      </c>
      <c r="H129" s="65">
        <f>J123+J126</f>
        <v>1279.8600000000001</v>
      </c>
      <c r="I129" s="64" t="s">
        <v>138</v>
      </c>
      <c r="J129" s="66">
        <f>(L129-H129)</f>
        <v>268.76999999999998</v>
      </c>
      <c r="K129" s="64" t="s">
        <v>139</v>
      </c>
      <c r="L129" s="67">
        <f>ROUND((J123+J126)*1.21,2)</f>
        <v>1548.6300000000001</v>
      </c>
      <c r="M129" s="13"/>
      <c r="N129" s="2"/>
      <c r="O129" s="2"/>
      <c r="P129" s="2"/>
      <c r="Q129" s="33">
        <f>0+Q123+Q126</f>
        <v>1279.8600000000001</v>
      </c>
      <c r="R129" s="9">
        <f>0+R123+R126</f>
        <v>0</v>
      </c>
      <c r="S129" s="68">
        <f>Q129*(1+J129)+R129</f>
        <v>345267.8322</v>
      </c>
    </row>
    <row r="130" thickTop="1" thickBot="1" ht="25" customHeight="1">
      <c r="A130" s="10"/>
      <c r="B130" s="69"/>
      <c r="C130" s="69"/>
      <c r="D130" s="69"/>
      <c r="E130" s="70"/>
      <c r="F130" s="69"/>
      <c r="G130" s="71" t="s">
        <v>140</v>
      </c>
      <c r="H130" s="72">
        <f>0+J123+J126</f>
        <v>1279.8600000000001</v>
      </c>
      <c r="I130" s="71" t="s">
        <v>141</v>
      </c>
      <c r="J130" s="73">
        <f>0+J129</f>
        <v>268.76999999999998</v>
      </c>
      <c r="K130" s="71" t="s">
        <v>142</v>
      </c>
      <c r="L130" s="74">
        <f>0+L129</f>
        <v>1548.6300000000001</v>
      </c>
      <c r="M130" s="13"/>
      <c r="N130" s="2"/>
      <c r="O130" s="2"/>
      <c r="P130" s="2"/>
      <c r="Q130" s="2"/>
    </row>
    <row r="131">
      <c r="A131" s="14"/>
      <c r="B131" s="4"/>
      <c r="C131" s="4"/>
      <c r="D131" s="4"/>
      <c r="E131" s="4"/>
      <c r="F131" s="4"/>
      <c r="G131" s="4"/>
      <c r="H131" s="76"/>
      <c r="I131" s="4"/>
      <c r="J131" s="76"/>
      <c r="K131" s="4"/>
      <c r="L131" s="4"/>
      <c r="M131" s="15"/>
      <c r="N131" s="2"/>
      <c r="O131" s="2"/>
      <c r="P131" s="2"/>
      <c r="Q131" s="2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"/>
      <c r="O132" s="2"/>
      <c r="P132" s="2"/>
      <c r="Q132" s="2"/>
    </row>
  </sheetData>
  <mergeCells count="81">
    <mergeCell ref="B40:D40"/>
    <mergeCell ref="B41:D41"/>
    <mergeCell ref="B43:D43"/>
    <mergeCell ref="B44:D44"/>
    <mergeCell ref="B46:D46"/>
    <mergeCell ref="B47:D47"/>
    <mergeCell ref="B49:D49"/>
    <mergeCell ref="B50:D50"/>
    <mergeCell ref="B52:D52"/>
    <mergeCell ref="B53:D53"/>
    <mergeCell ref="B55:D55"/>
    <mergeCell ref="B56:D56"/>
    <mergeCell ref="B59:L59"/>
    <mergeCell ref="B61:D61"/>
    <mergeCell ref="B62:D62"/>
    <mergeCell ref="B64:D64"/>
    <mergeCell ref="B65:D65"/>
    <mergeCell ref="B67:D67"/>
    <mergeCell ref="B68:D68"/>
    <mergeCell ref="B70:D70"/>
    <mergeCell ref="B71:D7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4:D34"/>
    <mergeCell ref="B35:D35"/>
    <mergeCell ref="B37:D37"/>
    <mergeCell ref="B38:D38"/>
    <mergeCell ref="B21:D21"/>
    <mergeCell ref="B22:D22"/>
    <mergeCell ref="B23:D23"/>
    <mergeCell ref="B24:D24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B91:D91"/>
    <mergeCell ref="B92:D92"/>
    <mergeCell ref="B94:D94"/>
    <mergeCell ref="B95:D95"/>
    <mergeCell ref="B97:D97"/>
    <mergeCell ref="B98:D98"/>
    <mergeCell ref="B100:D100"/>
    <mergeCell ref="B101:D101"/>
    <mergeCell ref="B104:L104"/>
    <mergeCell ref="B106:D106"/>
    <mergeCell ref="B107:D107"/>
    <mergeCell ref="B110:L110"/>
    <mergeCell ref="B112:D112"/>
    <mergeCell ref="B113:D113"/>
    <mergeCell ref="B115:D115"/>
    <mergeCell ref="B116:D116"/>
    <mergeCell ref="B118:D118"/>
    <mergeCell ref="B119:D119"/>
    <mergeCell ref="B124:D124"/>
    <mergeCell ref="B125:D125"/>
    <mergeCell ref="B127:D127"/>
    <mergeCell ref="B128:D128"/>
    <mergeCell ref="B122:L122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0+(H52+H64+H70)</f>
        <v>1818436.6599999999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0+H53+H65+H71</f>
        <v>1818436.6599999999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817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ROUND(0+((H52+H64+H70)*1.21),2)</f>
        <v>2200308.3599999999</v>
      </c>
      <c r="K11" s="1"/>
      <c r="L11" s="1"/>
      <c r="M11" s="13"/>
      <c r="N11" s="2"/>
      <c r="O11" s="2"/>
      <c r="P11" s="2"/>
      <c r="Q11" s="33">
        <f>IF(SUM(K20:K22)&gt;0,ROUND(SUM(S20:S22)/SUM(K20:K22)-1,8),0)</f>
        <v>266457.55666989001</v>
      </c>
      <c r="R11" s="9">
        <f>AVERAGE(J52,J64,J70)</f>
        <v>127290.56666666672</v>
      </c>
      <c r="S11" s="9">
        <f>J10*(1+Q11)</f>
        <v>484538007819.21552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0+J28+J31+J34+J37+J40+J43+J46+J49</f>
        <v>89600</v>
      </c>
      <c r="L20" s="38">
        <f>0+L52</f>
        <v>108416</v>
      </c>
      <c r="M20" s="13"/>
      <c r="N20" s="2"/>
      <c r="O20" s="2"/>
      <c r="P20" s="2"/>
      <c r="Q20" s="2"/>
      <c r="S20" s="9">
        <f>S52</f>
        <v>1686003200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0+J55+J58+J61</f>
        <v>230048.97999999998</v>
      </c>
      <c r="L21" s="38">
        <f>0+L64</f>
        <v>278359.27000000002</v>
      </c>
      <c r="M21" s="13"/>
      <c r="N21" s="2"/>
      <c r="O21" s="2"/>
      <c r="P21" s="2"/>
      <c r="Q21" s="2"/>
      <c r="S21" s="9">
        <f>S64</f>
        <v>11113962986.984207</v>
      </c>
    </row>
    <row r="22">
      <c r="A22" s="10"/>
      <c r="B22" s="36">
        <v>5</v>
      </c>
      <c r="C22" s="1"/>
      <c r="D22" s="1"/>
      <c r="E22" s="37" t="s">
        <v>194</v>
      </c>
      <c r="F22" s="1"/>
      <c r="G22" s="1"/>
      <c r="H22" s="1"/>
      <c r="I22" s="1"/>
      <c r="J22" s="1"/>
      <c r="K22" s="38">
        <f>0+J67</f>
        <v>1498787.6799999999</v>
      </c>
      <c r="L22" s="38">
        <f>0+L70</f>
        <v>1813533.0900000001</v>
      </c>
      <c r="M22" s="13"/>
      <c r="N22" s="2"/>
      <c r="O22" s="2"/>
      <c r="P22" s="2"/>
      <c r="Q22" s="2"/>
      <c r="S22" s="9">
        <f>S70</f>
        <v>471738041632.229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28" t="s">
        <v>113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40"/>
      <c r="N25" s="2"/>
      <c r="O25" s="2"/>
      <c r="P25" s="2"/>
      <c r="Q25" s="2"/>
    </row>
    <row r="26" ht="18" customHeight="1">
      <c r="A26" s="10"/>
      <c r="B26" s="34" t="s">
        <v>114</v>
      </c>
      <c r="C26" s="34" t="s">
        <v>106</v>
      </c>
      <c r="D26" s="34" t="s">
        <v>115</v>
      </c>
      <c r="E26" s="34" t="s">
        <v>107</v>
      </c>
      <c r="F26" s="34" t="s">
        <v>116</v>
      </c>
      <c r="G26" s="35" t="s">
        <v>117</v>
      </c>
      <c r="H26" s="23" t="s">
        <v>118</v>
      </c>
      <c r="I26" s="23" t="s">
        <v>119</v>
      </c>
      <c r="J26" s="23" t="s">
        <v>17</v>
      </c>
      <c r="K26" s="35" t="s">
        <v>120</v>
      </c>
      <c r="L26" s="23" t="s">
        <v>18</v>
      </c>
      <c r="M26" s="41"/>
      <c r="N26" s="2"/>
      <c r="O26" s="2"/>
      <c r="P26" s="2"/>
      <c r="Q26" s="2"/>
    </row>
    <row r="27" ht="40" customHeight="1">
      <c r="A27" s="10"/>
      <c r="B27" s="42" t="s">
        <v>121</v>
      </c>
      <c r="C27" s="1"/>
      <c r="D27" s="1"/>
      <c r="E27" s="1"/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>
      <c r="A28" s="10"/>
      <c r="B28" s="44">
        <v>387</v>
      </c>
      <c r="C28" s="45" t="s">
        <v>195</v>
      </c>
      <c r="D28" s="45"/>
      <c r="E28" s="45" t="s">
        <v>196</v>
      </c>
      <c r="F28" s="45" t="s">
        <v>7</v>
      </c>
      <c r="G28" s="46" t="s">
        <v>124</v>
      </c>
      <c r="H28" s="47">
        <v>1</v>
      </c>
      <c r="I28" s="26">
        <v>4000</v>
      </c>
      <c r="J28" s="48">
        <f>ROUND(H28*I28,2)</f>
        <v>4000</v>
      </c>
      <c r="K28" s="49">
        <v>0.20999999999999999</v>
      </c>
      <c r="L28" s="50">
        <f>ROUND(J28*1.21,2)</f>
        <v>4840</v>
      </c>
      <c r="M28" s="13"/>
      <c r="N28" s="2"/>
      <c r="O28" s="2"/>
      <c r="P28" s="2"/>
      <c r="Q28" s="33">
        <f>IF(ISNUMBER(K28),IF(H28&gt;0,IF(I28&gt;0,J28,0),0),0)</f>
        <v>4000</v>
      </c>
      <c r="R28" s="9">
        <f>IF(ISNUMBER(K28)=FALSE,J28,0)</f>
        <v>0</v>
      </c>
    </row>
    <row r="29">
      <c r="A29" s="10"/>
      <c r="B29" s="51" t="s">
        <v>125</v>
      </c>
      <c r="C29" s="1"/>
      <c r="D29" s="1"/>
      <c r="E29" s="52" t="s">
        <v>197</v>
      </c>
      <c r="F29" s="1"/>
      <c r="G29" s="1"/>
      <c r="H29" s="43"/>
      <c r="I29" s="1"/>
      <c r="J29" s="43"/>
      <c r="K29" s="1"/>
      <c r="L29" s="1"/>
      <c r="M29" s="13"/>
      <c r="N29" s="2"/>
      <c r="O29" s="2"/>
      <c r="P29" s="2"/>
      <c r="Q29" s="2"/>
    </row>
    <row r="30" thickBot="1">
      <c r="A30" s="10"/>
      <c r="B30" s="53" t="s">
        <v>127</v>
      </c>
      <c r="C30" s="54"/>
      <c r="D30" s="54"/>
      <c r="E30" s="55" t="s">
        <v>7</v>
      </c>
      <c r="F30" s="54"/>
      <c r="G30" s="54"/>
      <c r="H30" s="56"/>
      <c r="I30" s="54"/>
      <c r="J30" s="56"/>
      <c r="K30" s="54"/>
      <c r="L30" s="54"/>
      <c r="M30" s="13"/>
      <c r="N30" s="2"/>
      <c r="O30" s="2"/>
      <c r="P30" s="2"/>
      <c r="Q30" s="2"/>
    </row>
    <row r="31" thickTop="1">
      <c r="A31" s="10"/>
      <c r="B31" s="44">
        <v>388</v>
      </c>
      <c r="C31" s="45" t="s">
        <v>198</v>
      </c>
      <c r="D31" s="45" t="s">
        <v>199</v>
      </c>
      <c r="E31" s="45" t="s">
        <v>200</v>
      </c>
      <c r="F31" s="45" t="s">
        <v>7</v>
      </c>
      <c r="G31" s="46" t="s">
        <v>124</v>
      </c>
      <c r="H31" s="57">
        <v>1</v>
      </c>
      <c r="I31" s="58">
        <v>10500</v>
      </c>
      <c r="J31" s="59">
        <f>ROUND(H31*I31,2)</f>
        <v>10500</v>
      </c>
      <c r="K31" s="60">
        <v>0.20999999999999999</v>
      </c>
      <c r="L31" s="61">
        <f>ROUND(J31*1.21,2)</f>
        <v>12705</v>
      </c>
      <c r="M31" s="13"/>
      <c r="N31" s="2"/>
      <c r="O31" s="2"/>
      <c r="P31" s="2"/>
      <c r="Q31" s="33">
        <f>IF(ISNUMBER(K31),IF(H31&gt;0,IF(I31&gt;0,J31,0),0),0)</f>
        <v>10500</v>
      </c>
      <c r="R31" s="9">
        <f>IF(ISNUMBER(K31)=FALSE,J31,0)</f>
        <v>0</v>
      </c>
    </row>
    <row r="32">
      <c r="A32" s="10"/>
      <c r="B32" s="51" t="s">
        <v>125</v>
      </c>
      <c r="C32" s="1"/>
      <c r="D32" s="1"/>
      <c r="E32" s="52" t="s">
        <v>201</v>
      </c>
      <c r="F32" s="1"/>
      <c r="G32" s="1"/>
      <c r="H32" s="43"/>
      <c r="I32" s="1"/>
      <c r="J32" s="43"/>
      <c r="K32" s="1"/>
      <c r="L32" s="1"/>
      <c r="M32" s="13"/>
      <c r="N32" s="2"/>
      <c r="O32" s="2"/>
      <c r="P32" s="2"/>
      <c r="Q32" s="2"/>
    </row>
    <row r="33" thickBot="1">
      <c r="A33" s="10"/>
      <c r="B33" s="53" t="s">
        <v>127</v>
      </c>
      <c r="C33" s="54"/>
      <c r="D33" s="54"/>
      <c r="E33" s="55" t="s">
        <v>7</v>
      </c>
      <c r="F33" s="54"/>
      <c r="G33" s="54"/>
      <c r="H33" s="56"/>
      <c r="I33" s="54"/>
      <c r="J33" s="56"/>
      <c r="K33" s="54"/>
      <c r="L33" s="54"/>
      <c r="M33" s="13"/>
      <c r="N33" s="2"/>
      <c r="O33" s="2"/>
      <c r="P33" s="2"/>
      <c r="Q33" s="2"/>
    </row>
    <row r="34" thickTop="1">
      <c r="A34" s="10"/>
      <c r="B34" s="44">
        <v>389</v>
      </c>
      <c r="C34" s="45" t="s">
        <v>198</v>
      </c>
      <c r="D34" s="45" t="s">
        <v>202</v>
      </c>
      <c r="E34" s="45" t="s">
        <v>200</v>
      </c>
      <c r="F34" s="45" t="s">
        <v>7</v>
      </c>
      <c r="G34" s="46" t="s">
        <v>124</v>
      </c>
      <c r="H34" s="57">
        <v>1</v>
      </c>
      <c r="I34" s="58">
        <v>7000</v>
      </c>
      <c r="J34" s="59">
        <f>ROUND(H34*I34,2)</f>
        <v>7000</v>
      </c>
      <c r="K34" s="60">
        <v>0.20999999999999999</v>
      </c>
      <c r="L34" s="61">
        <f>ROUND(J34*1.21,2)</f>
        <v>8470</v>
      </c>
      <c r="M34" s="13"/>
      <c r="N34" s="2"/>
      <c r="O34" s="2"/>
      <c r="P34" s="2"/>
      <c r="Q34" s="33">
        <f>IF(ISNUMBER(K34),IF(H34&gt;0,IF(I34&gt;0,J34,0),0),0)</f>
        <v>7000</v>
      </c>
      <c r="R34" s="9">
        <f>IF(ISNUMBER(K34)=FALSE,J34,0)</f>
        <v>0</v>
      </c>
    </row>
    <row r="35">
      <c r="A35" s="10"/>
      <c r="B35" s="51" t="s">
        <v>125</v>
      </c>
      <c r="C35" s="1"/>
      <c r="D35" s="1"/>
      <c r="E35" s="52" t="s">
        <v>203</v>
      </c>
      <c r="F35" s="1"/>
      <c r="G35" s="1"/>
      <c r="H35" s="43"/>
      <c r="I35" s="1"/>
      <c r="J35" s="43"/>
      <c r="K35" s="1"/>
      <c r="L35" s="1"/>
      <c r="M35" s="13"/>
      <c r="N35" s="2"/>
      <c r="O35" s="2"/>
      <c r="P35" s="2"/>
      <c r="Q35" s="2"/>
    </row>
    <row r="36" thickBot="1">
      <c r="A36" s="10"/>
      <c r="B36" s="53" t="s">
        <v>127</v>
      </c>
      <c r="C36" s="54"/>
      <c r="D36" s="54"/>
      <c r="E36" s="55" t="s">
        <v>7</v>
      </c>
      <c r="F36" s="54"/>
      <c r="G36" s="54"/>
      <c r="H36" s="56"/>
      <c r="I36" s="54"/>
      <c r="J36" s="56"/>
      <c r="K36" s="54"/>
      <c r="L36" s="54"/>
      <c r="M36" s="13"/>
      <c r="N36" s="2"/>
      <c r="O36" s="2"/>
      <c r="P36" s="2"/>
      <c r="Q36" s="2"/>
    </row>
    <row r="37" thickTop="1">
      <c r="A37" s="10"/>
      <c r="B37" s="44">
        <v>390</v>
      </c>
      <c r="C37" s="45" t="s">
        <v>204</v>
      </c>
      <c r="D37" s="45"/>
      <c r="E37" s="45" t="s">
        <v>205</v>
      </c>
      <c r="F37" s="45" t="s">
        <v>7</v>
      </c>
      <c r="G37" s="46" t="s">
        <v>124</v>
      </c>
      <c r="H37" s="57">
        <v>1</v>
      </c>
      <c r="I37" s="58">
        <v>34500</v>
      </c>
      <c r="J37" s="59">
        <f>ROUND(H37*I37,2)</f>
        <v>34500</v>
      </c>
      <c r="K37" s="60">
        <v>0.20999999999999999</v>
      </c>
      <c r="L37" s="61">
        <f>ROUND(J37*1.21,2)</f>
        <v>41745</v>
      </c>
      <c r="M37" s="13"/>
      <c r="N37" s="2"/>
      <c r="O37" s="2"/>
      <c r="P37" s="2"/>
      <c r="Q37" s="33">
        <f>IF(ISNUMBER(K37),IF(H37&gt;0,IF(I37&gt;0,J37,0),0),0)</f>
        <v>34500</v>
      </c>
      <c r="R37" s="9">
        <f>IF(ISNUMBER(K37)=FALSE,J37,0)</f>
        <v>0</v>
      </c>
    </row>
    <row r="38">
      <c r="A38" s="10"/>
      <c r="B38" s="51" t="s">
        <v>125</v>
      </c>
      <c r="C38" s="1"/>
      <c r="D38" s="1"/>
      <c r="E38" s="52" t="s">
        <v>206</v>
      </c>
      <c r="F38" s="1"/>
      <c r="G38" s="1"/>
      <c r="H38" s="43"/>
      <c r="I38" s="1"/>
      <c r="J38" s="43"/>
      <c r="K38" s="1"/>
      <c r="L38" s="1"/>
      <c r="M38" s="13"/>
      <c r="N38" s="2"/>
      <c r="O38" s="2"/>
      <c r="P38" s="2"/>
      <c r="Q38" s="2"/>
    </row>
    <row r="39" thickBot="1">
      <c r="A39" s="10"/>
      <c r="B39" s="53" t="s">
        <v>127</v>
      </c>
      <c r="C39" s="54"/>
      <c r="D39" s="54"/>
      <c r="E39" s="55" t="s">
        <v>7</v>
      </c>
      <c r="F39" s="54"/>
      <c r="G39" s="54"/>
      <c r="H39" s="56"/>
      <c r="I39" s="54"/>
      <c r="J39" s="56"/>
      <c r="K39" s="54"/>
      <c r="L39" s="54"/>
      <c r="M39" s="13"/>
      <c r="N39" s="2"/>
      <c r="O39" s="2"/>
      <c r="P39" s="2"/>
      <c r="Q39" s="2"/>
    </row>
    <row r="40" thickTop="1">
      <c r="A40" s="10"/>
      <c r="B40" s="44">
        <v>391</v>
      </c>
      <c r="C40" s="45" t="s">
        <v>207</v>
      </c>
      <c r="D40" s="45"/>
      <c r="E40" s="45" t="s">
        <v>208</v>
      </c>
      <c r="F40" s="45" t="s">
        <v>7</v>
      </c>
      <c r="G40" s="46" t="s">
        <v>124</v>
      </c>
      <c r="H40" s="57">
        <v>1</v>
      </c>
      <c r="I40" s="58">
        <v>3800</v>
      </c>
      <c r="J40" s="59">
        <f>ROUND(H40*I40,2)</f>
        <v>3800</v>
      </c>
      <c r="K40" s="60">
        <v>0.20999999999999999</v>
      </c>
      <c r="L40" s="61">
        <f>ROUND(J40*1.21,2)</f>
        <v>4598</v>
      </c>
      <c r="M40" s="13"/>
      <c r="N40" s="2"/>
      <c r="O40" s="2"/>
      <c r="P40" s="2"/>
      <c r="Q40" s="33">
        <f>IF(ISNUMBER(K40),IF(H40&gt;0,IF(I40&gt;0,J40,0),0),0)</f>
        <v>3800</v>
      </c>
      <c r="R40" s="9">
        <f>IF(ISNUMBER(K40)=FALSE,J40,0)</f>
        <v>0</v>
      </c>
    </row>
    <row r="41">
      <c r="A41" s="10"/>
      <c r="B41" s="51" t="s">
        <v>125</v>
      </c>
      <c r="C41" s="1"/>
      <c r="D41" s="1"/>
      <c r="E41" s="52" t="s">
        <v>209</v>
      </c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 thickBot="1">
      <c r="A42" s="10"/>
      <c r="B42" s="53" t="s">
        <v>127</v>
      </c>
      <c r="C42" s="54"/>
      <c r="D42" s="54"/>
      <c r="E42" s="55" t="s">
        <v>7</v>
      </c>
      <c r="F42" s="54"/>
      <c r="G42" s="54"/>
      <c r="H42" s="56"/>
      <c r="I42" s="54"/>
      <c r="J42" s="56"/>
      <c r="K42" s="54"/>
      <c r="L42" s="54"/>
      <c r="M42" s="13"/>
      <c r="N42" s="2"/>
      <c r="O42" s="2"/>
      <c r="P42" s="2"/>
      <c r="Q42" s="2"/>
    </row>
    <row r="43" thickTop="1">
      <c r="A43" s="10"/>
      <c r="B43" s="44">
        <v>392</v>
      </c>
      <c r="C43" s="45" t="s">
        <v>210</v>
      </c>
      <c r="D43" s="45"/>
      <c r="E43" s="45" t="s">
        <v>211</v>
      </c>
      <c r="F43" s="45" t="s">
        <v>7</v>
      </c>
      <c r="G43" s="46" t="s">
        <v>124</v>
      </c>
      <c r="H43" s="57">
        <v>1</v>
      </c>
      <c r="I43" s="58">
        <v>500</v>
      </c>
      <c r="J43" s="59">
        <f>ROUND(H43*I43,2)</f>
        <v>500</v>
      </c>
      <c r="K43" s="60">
        <v>0.20999999999999999</v>
      </c>
      <c r="L43" s="61">
        <f>ROUND(J43*1.21,2)</f>
        <v>605</v>
      </c>
      <c r="M43" s="13"/>
      <c r="N43" s="2"/>
      <c r="O43" s="2"/>
      <c r="P43" s="2"/>
      <c r="Q43" s="33">
        <f>IF(ISNUMBER(K43),IF(H43&gt;0,IF(I43&gt;0,J43,0),0),0)</f>
        <v>500</v>
      </c>
      <c r="R43" s="9">
        <f>IF(ISNUMBER(K43)=FALSE,J43,0)</f>
        <v>0</v>
      </c>
    </row>
    <row r="44">
      <c r="A44" s="10"/>
      <c r="B44" s="51" t="s">
        <v>125</v>
      </c>
      <c r="C44" s="1"/>
      <c r="D44" s="1"/>
      <c r="E44" s="52" t="s">
        <v>7</v>
      </c>
      <c r="F44" s="1"/>
      <c r="G44" s="1"/>
      <c r="H44" s="43"/>
      <c r="I44" s="1"/>
      <c r="J44" s="43"/>
      <c r="K44" s="1"/>
      <c r="L44" s="1"/>
      <c r="M44" s="13"/>
      <c r="N44" s="2"/>
      <c r="O44" s="2"/>
      <c r="P44" s="2"/>
      <c r="Q44" s="2"/>
    </row>
    <row r="45" thickBot="1">
      <c r="A45" s="10"/>
      <c r="B45" s="53" t="s">
        <v>127</v>
      </c>
      <c r="C45" s="54"/>
      <c r="D45" s="54"/>
      <c r="E45" s="55" t="s">
        <v>7</v>
      </c>
      <c r="F45" s="54"/>
      <c r="G45" s="54"/>
      <c r="H45" s="56"/>
      <c r="I45" s="54"/>
      <c r="J45" s="56"/>
      <c r="K45" s="54"/>
      <c r="L45" s="54"/>
      <c r="M45" s="13"/>
      <c r="N45" s="2"/>
      <c r="O45" s="2"/>
      <c r="P45" s="2"/>
      <c r="Q45" s="2"/>
    </row>
    <row r="46" thickTop="1">
      <c r="A46" s="10"/>
      <c r="B46" s="44">
        <v>393</v>
      </c>
      <c r="C46" s="45" t="s">
        <v>212</v>
      </c>
      <c r="D46" s="45"/>
      <c r="E46" s="45" t="s">
        <v>213</v>
      </c>
      <c r="F46" s="45" t="s">
        <v>7</v>
      </c>
      <c r="G46" s="46" t="s">
        <v>124</v>
      </c>
      <c r="H46" s="57">
        <v>1</v>
      </c>
      <c r="I46" s="58">
        <v>13800</v>
      </c>
      <c r="J46" s="59">
        <f>ROUND(H46*I46,2)</f>
        <v>13800</v>
      </c>
      <c r="K46" s="60">
        <v>0.20999999999999999</v>
      </c>
      <c r="L46" s="61">
        <f>ROUND(J46*1.21,2)</f>
        <v>16698</v>
      </c>
      <c r="M46" s="13"/>
      <c r="N46" s="2"/>
      <c r="O46" s="2"/>
      <c r="P46" s="2"/>
      <c r="Q46" s="33">
        <f>IF(ISNUMBER(K46),IF(H46&gt;0,IF(I46&gt;0,J46,0),0),0)</f>
        <v>13800</v>
      </c>
      <c r="R46" s="9">
        <f>IF(ISNUMBER(K46)=FALSE,J46,0)</f>
        <v>0</v>
      </c>
    </row>
    <row r="47">
      <c r="A47" s="10"/>
      <c r="B47" s="51" t="s">
        <v>125</v>
      </c>
      <c r="C47" s="1"/>
      <c r="D47" s="1"/>
      <c r="E47" s="52" t="s">
        <v>7</v>
      </c>
      <c r="F47" s="1"/>
      <c r="G47" s="1"/>
      <c r="H47" s="43"/>
      <c r="I47" s="1"/>
      <c r="J47" s="43"/>
      <c r="K47" s="1"/>
      <c r="L47" s="1"/>
      <c r="M47" s="13"/>
      <c r="N47" s="2"/>
      <c r="O47" s="2"/>
      <c r="P47" s="2"/>
      <c r="Q47" s="2"/>
    </row>
    <row r="48" thickBot="1">
      <c r="A48" s="10"/>
      <c r="B48" s="53" t="s">
        <v>127</v>
      </c>
      <c r="C48" s="54"/>
      <c r="D48" s="54"/>
      <c r="E48" s="55" t="s">
        <v>7</v>
      </c>
      <c r="F48" s="54"/>
      <c r="G48" s="54"/>
      <c r="H48" s="56"/>
      <c r="I48" s="54"/>
      <c r="J48" s="56"/>
      <c r="K48" s="54"/>
      <c r="L48" s="54"/>
      <c r="M48" s="13"/>
      <c r="N48" s="2"/>
      <c r="O48" s="2"/>
      <c r="P48" s="2"/>
      <c r="Q48" s="2"/>
    </row>
    <row r="49" thickTop="1">
      <c r="A49" s="10"/>
      <c r="B49" s="44">
        <v>394</v>
      </c>
      <c r="C49" s="45" t="s">
        <v>220</v>
      </c>
      <c r="D49" s="45"/>
      <c r="E49" s="45" t="s">
        <v>221</v>
      </c>
      <c r="F49" s="45" t="s">
        <v>7</v>
      </c>
      <c r="G49" s="46" t="s">
        <v>124</v>
      </c>
      <c r="H49" s="57">
        <v>1</v>
      </c>
      <c r="I49" s="58">
        <v>15500</v>
      </c>
      <c r="J49" s="59">
        <f>ROUND(H49*I49,2)</f>
        <v>15500</v>
      </c>
      <c r="K49" s="60">
        <v>0.20999999999999999</v>
      </c>
      <c r="L49" s="61">
        <f>ROUND(J49*1.21,2)</f>
        <v>18755</v>
      </c>
      <c r="M49" s="13"/>
      <c r="N49" s="2"/>
      <c r="O49" s="2"/>
      <c r="P49" s="2"/>
      <c r="Q49" s="33">
        <f>IF(ISNUMBER(K49),IF(H49&gt;0,IF(I49&gt;0,J49,0),0),0)</f>
        <v>15500</v>
      </c>
      <c r="R49" s="9">
        <f>IF(ISNUMBER(K49)=FALSE,J49,0)</f>
        <v>0</v>
      </c>
    </row>
    <row r="50">
      <c r="A50" s="10"/>
      <c r="B50" s="51" t="s">
        <v>125</v>
      </c>
      <c r="C50" s="1"/>
      <c r="D50" s="1"/>
      <c r="E50" s="52" t="s">
        <v>7</v>
      </c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 thickBot="1">
      <c r="A51" s="10"/>
      <c r="B51" s="53" t="s">
        <v>127</v>
      </c>
      <c r="C51" s="54"/>
      <c r="D51" s="54"/>
      <c r="E51" s="55" t="s">
        <v>7</v>
      </c>
      <c r="F51" s="54"/>
      <c r="G51" s="54"/>
      <c r="H51" s="56"/>
      <c r="I51" s="54"/>
      <c r="J51" s="56"/>
      <c r="K51" s="54"/>
      <c r="L51" s="54"/>
      <c r="M51" s="13"/>
      <c r="N51" s="2"/>
      <c r="O51" s="2"/>
      <c r="P51" s="2"/>
      <c r="Q51" s="2"/>
    </row>
    <row r="52" thickTop="1" thickBot="1" ht="25" customHeight="1">
      <c r="A52" s="10"/>
      <c r="B52" s="1"/>
      <c r="C52" s="62">
        <v>0</v>
      </c>
      <c r="D52" s="1"/>
      <c r="E52" s="63" t="s">
        <v>108</v>
      </c>
      <c r="F52" s="1"/>
      <c r="G52" s="64" t="s">
        <v>137</v>
      </c>
      <c r="H52" s="65">
        <f>J28+J31+J34+J37+J40+J43+J46+J49</f>
        <v>89600</v>
      </c>
      <c r="I52" s="64" t="s">
        <v>138</v>
      </c>
      <c r="J52" s="66">
        <f>(L52-H52)</f>
        <v>18816</v>
      </c>
      <c r="K52" s="64" t="s">
        <v>139</v>
      </c>
      <c r="L52" s="67">
        <f>ROUND((J28+J31+J34+J37+J40+J43+J46+J49)*1.21,2)</f>
        <v>108416</v>
      </c>
      <c r="M52" s="13"/>
      <c r="N52" s="2"/>
      <c r="O52" s="2"/>
      <c r="P52" s="2"/>
      <c r="Q52" s="33">
        <f>0+Q28+Q31+Q34+Q37+Q40+Q43+Q46+Q49</f>
        <v>89600</v>
      </c>
      <c r="R52" s="9">
        <f>0+R28+R31+R34+R37+R40+R43+R46+R49</f>
        <v>0</v>
      </c>
      <c r="S52" s="68">
        <f>Q52*(1+J52)+R52</f>
        <v>1686003200</v>
      </c>
    </row>
    <row r="53" thickTop="1" thickBot="1" ht="25" customHeight="1">
      <c r="A53" s="10"/>
      <c r="B53" s="69"/>
      <c r="C53" s="69"/>
      <c r="D53" s="69"/>
      <c r="E53" s="70"/>
      <c r="F53" s="69"/>
      <c r="G53" s="71" t="s">
        <v>140</v>
      </c>
      <c r="H53" s="72">
        <f>0+J28+J31+J34+J37+J40+J43+J46+J49</f>
        <v>89600</v>
      </c>
      <c r="I53" s="71" t="s">
        <v>141</v>
      </c>
      <c r="J53" s="73">
        <f>0+J52</f>
        <v>18816</v>
      </c>
      <c r="K53" s="71" t="s">
        <v>142</v>
      </c>
      <c r="L53" s="74">
        <f>0+L52</f>
        <v>108416</v>
      </c>
      <c r="M53" s="13"/>
      <c r="N53" s="2"/>
      <c r="O53" s="2"/>
      <c r="P53" s="2"/>
      <c r="Q53" s="2"/>
    </row>
    <row r="54" ht="40" customHeight="1">
      <c r="A54" s="10"/>
      <c r="B54" s="75" t="s">
        <v>143</v>
      </c>
      <c r="C54" s="1"/>
      <c r="D54" s="1"/>
      <c r="E54" s="1"/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>
      <c r="A55" s="10"/>
      <c r="B55" s="44">
        <v>395</v>
      </c>
      <c r="C55" s="45" t="s">
        <v>818</v>
      </c>
      <c r="D55" s="45"/>
      <c r="E55" s="45" t="s">
        <v>819</v>
      </c>
      <c r="F55" s="45" t="s">
        <v>7</v>
      </c>
      <c r="G55" s="46" t="s">
        <v>224</v>
      </c>
      <c r="H55" s="47">
        <v>179.40600000000001</v>
      </c>
      <c r="I55" s="26">
        <v>83.069999999999993</v>
      </c>
      <c r="J55" s="48">
        <f>ROUND(H55*I55,2)</f>
        <v>14903.26</v>
      </c>
      <c r="K55" s="49">
        <v>0.20999999999999999</v>
      </c>
      <c r="L55" s="50">
        <f>ROUND(J55*1.21,2)</f>
        <v>18032.939999999999</v>
      </c>
      <c r="M55" s="13"/>
      <c r="N55" s="2"/>
      <c r="O55" s="2"/>
      <c r="P55" s="2"/>
      <c r="Q55" s="33">
        <f>IF(ISNUMBER(K55),IF(H55&gt;0,IF(I55&gt;0,J55,0),0),0)</f>
        <v>14903.26</v>
      </c>
      <c r="R55" s="9">
        <f>IF(ISNUMBER(K55)=FALSE,J55,0)</f>
        <v>0</v>
      </c>
    </row>
    <row r="56">
      <c r="A56" s="10"/>
      <c r="B56" s="51" t="s">
        <v>125</v>
      </c>
      <c r="C56" s="1"/>
      <c r="D56" s="1"/>
      <c r="E56" s="52" t="s">
        <v>7</v>
      </c>
      <c r="F56" s="1"/>
      <c r="G56" s="1"/>
      <c r="H56" s="43"/>
      <c r="I56" s="1"/>
      <c r="J56" s="43"/>
      <c r="K56" s="1"/>
      <c r="L56" s="1"/>
      <c r="M56" s="13"/>
      <c r="N56" s="2"/>
      <c r="O56" s="2"/>
      <c r="P56" s="2"/>
      <c r="Q56" s="2"/>
    </row>
    <row r="57" thickBot="1">
      <c r="A57" s="10"/>
      <c r="B57" s="53" t="s">
        <v>127</v>
      </c>
      <c r="C57" s="54"/>
      <c r="D57" s="54"/>
      <c r="E57" s="55" t="s">
        <v>820</v>
      </c>
      <c r="F57" s="54"/>
      <c r="G57" s="54"/>
      <c r="H57" s="56"/>
      <c r="I57" s="54"/>
      <c r="J57" s="56"/>
      <c r="K57" s="54"/>
      <c r="L57" s="54"/>
      <c r="M57" s="13"/>
      <c r="N57" s="2"/>
      <c r="O57" s="2"/>
      <c r="P57" s="2"/>
      <c r="Q57" s="2"/>
    </row>
    <row r="58" thickTop="1">
      <c r="A58" s="10"/>
      <c r="B58" s="44">
        <v>396</v>
      </c>
      <c r="C58" s="45" t="s">
        <v>236</v>
      </c>
      <c r="D58" s="45"/>
      <c r="E58" s="45" t="s">
        <v>237</v>
      </c>
      <c r="F58" s="45" t="s">
        <v>7</v>
      </c>
      <c r="G58" s="46" t="s">
        <v>224</v>
      </c>
      <c r="H58" s="57">
        <v>518.42999999999995</v>
      </c>
      <c r="I58" s="58">
        <v>172.87</v>
      </c>
      <c r="J58" s="59">
        <f>ROUND(H58*I58,2)</f>
        <v>89620.990000000005</v>
      </c>
      <c r="K58" s="60">
        <v>0.20999999999999999</v>
      </c>
      <c r="L58" s="61">
        <f>ROUND(J58*1.21,2)</f>
        <v>108441.39999999999</v>
      </c>
      <c r="M58" s="13"/>
      <c r="N58" s="2"/>
      <c r="O58" s="2"/>
      <c r="P58" s="2"/>
      <c r="Q58" s="33">
        <f>IF(ISNUMBER(K58),IF(H58&gt;0,IF(I58&gt;0,J58,0),0),0)</f>
        <v>89620.990000000005</v>
      </c>
      <c r="R58" s="9">
        <f>IF(ISNUMBER(K58)=FALSE,J58,0)</f>
        <v>0</v>
      </c>
    </row>
    <row r="59">
      <c r="A59" s="10"/>
      <c r="B59" s="51" t="s">
        <v>125</v>
      </c>
      <c r="C59" s="1"/>
      <c r="D59" s="1"/>
      <c r="E59" s="52" t="s">
        <v>241</v>
      </c>
      <c r="F59" s="1"/>
      <c r="G59" s="1"/>
      <c r="H59" s="43"/>
      <c r="I59" s="1"/>
      <c r="J59" s="43"/>
      <c r="K59" s="1"/>
      <c r="L59" s="1"/>
      <c r="M59" s="13"/>
      <c r="N59" s="2"/>
      <c r="O59" s="2"/>
      <c r="P59" s="2"/>
      <c r="Q59" s="2"/>
    </row>
    <row r="60" thickBot="1">
      <c r="A60" s="10"/>
      <c r="B60" s="53" t="s">
        <v>127</v>
      </c>
      <c r="C60" s="54"/>
      <c r="D60" s="54"/>
      <c r="E60" s="55" t="s">
        <v>821</v>
      </c>
      <c r="F60" s="54"/>
      <c r="G60" s="54"/>
      <c r="H60" s="56"/>
      <c r="I60" s="54"/>
      <c r="J60" s="56"/>
      <c r="K60" s="54"/>
      <c r="L60" s="54"/>
      <c r="M60" s="13"/>
      <c r="N60" s="2"/>
      <c r="O60" s="2"/>
      <c r="P60" s="2"/>
      <c r="Q60" s="2"/>
    </row>
    <row r="61" thickTop="1">
      <c r="A61" s="10"/>
      <c r="B61" s="44">
        <v>397</v>
      </c>
      <c r="C61" s="45" t="s">
        <v>267</v>
      </c>
      <c r="D61" s="45"/>
      <c r="E61" s="45" t="s">
        <v>268</v>
      </c>
      <c r="F61" s="45" t="s">
        <v>7</v>
      </c>
      <c r="G61" s="46" t="s">
        <v>169</v>
      </c>
      <c r="H61" s="57">
        <v>5912.6109999999999</v>
      </c>
      <c r="I61" s="58">
        <v>21.23</v>
      </c>
      <c r="J61" s="59">
        <f>ROUND(H61*I61,2)</f>
        <v>125524.73</v>
      </c>
      <c r="K61" s="60">
        <v>0.20999999999999999</v>
      </c>
      <c r="L61" s="61">
        <f>ROUND(J61*1.21,2)</f>
        <v>151884.92000000001</v>
      </c>
      <c r="M61" s="13"/>
      <c r="N61" s="2"/>
      <c r="O61" s="2"/>
      <c r="P61" s="2"/>
      <c r="Q61" s="33">
        <f>IF(ISNUMBER(K61),IF(H61&gt;0,IF(I61&gt;0,J61,0),0),0)</f>
        <v>125524.73</v>
      </c>
      <c r="R61" s="9">
        <f>IF(ISNUMBER(K61)=FALSE,J61,0)</f>
        <v>0</v>
      </c>
    </row>
    <row r="62">
      <c r="A62" s="10"/>
      <c r="B62" s="51" t="s">
        <v>125</v>
      </c>
      <c r="C62" s="1"/>
      <c r="D62" s="1"/>
      <c r="E62" s="52" t="s">
        <v>7</v>
      </c>
      <c r="F62" s="1"/>
      <c r="G62" s="1"/>
      <c r="H62" s="43"/>
      <c r="I62" s="1"/>
      <c r="J62" s="43"/>
      <c r="K62" s="1"/>
      <c r="L62" s="1"/>
      <c r="M62" s="13"/>
      <c r="N62" s="2"/>
      <c r="O62" s="2"/>
      <c r="P62" s="2"/>
      <c r="Q62" s="2"/>
    </row>
    <row r="63" thickBot="1">
      <c r="A63" s="10"/>
      <c r="B63" s="53" t="s">
        <v>127</v>
      </c>
      <c r="C63" s="54"/>
      <c r="D63" s="54"/>
      <c r="E63" s="55" t="s">
        <v>822</v>
      </c>
      <c r="F63" s="54"/>
      <c r="G63" s="54"/>
      <c r="H63" s="56"/>
      <c r="I63" s="54"/>
      <c r="J63" s="56"/>
      <c r="K63" s="54"/>
      <c r="L63" s="54"/>
      <c r="M63" s="13"/>
      <c r="N63" s="2"/>
      <c r="O63" s="2"/>
      <c r="P63" s="2"/>
      <c r="Q63" s="2"/>
    </row>
    <row r="64" thickTop="1" thickBot="1" ht="25" customHeight="1">
      <c r="A64" s="10"/>
      <c r="B64" s="1"/>
      <c r="C64" s="62">
        <v>1</v>
      </c>
      <c r="D64" s="1"/>
      <c r="E64" s="63" t="s">
        <v>109</v>
      </c>
      <c r="F64" s="1"/>
      <c r="G64" s="64" t="s">
        <v>137</v>
      </c>
      <c r="H64" s="65">
        <f>J55+J58+J61</f>
        <v>230048.97999999998</v>
      </c>
      <c r="I64" s="64" t="s">
        <v>138</v>
      </c>
      <c r="J64" s="66">
        <f>(L64-H64)</f>
        <v>48310.290000000037</v>
      </c>
      <c r="K64" s="64" t="s">
        <v>139</v>
      </c>
      <c r="L64" s="67">
        <f>ROUND((J55+J58+J61)*1.21,2)</f>
        <v>278359.27000000002</v>
      </c>
      <c r="M64" s="13"/>
      <c r="N64" s="2"/>
      <c r="O64" s="2"/>
      <c r="P64" s="2"/>
      <c r="Q64" s="33">
        <f>0+Q55+Q58+Q61</f>
        <v>230048.97999999998</v>
      </c>
      <c r="R64" s="9">
        <f>0+R55+R58+R61</f>
        <v>0</v>
      </c>
      <c r="S64" s="68">
        <f>Q64*(1+J64)+R64</f>
        <v>11113962986.984207</v>
      </c>
    </row>
    <row r="65" thickTop="1" thickBot="1" ht="25" customHeight="1">
      <c r="A65" s="10"/>
      <c r="B65" s="69"/>
      <c r="C65" s="69"/>
      <c r="D65" s="69"/>
      <c r="E65" s="70"/>
      <c r="F65" s="69"/>
      <c r="G65" s="71" t="s">
        <v>140</v>
      </c>
      <c r="H65" s="72">
        <f>0+J55+J58+J61</f>
        <v>230048.97999999998</v>
      </c>
      <c r="I65" s="71" t="s">
        <v>141</v>
      </c>
      <c r="J65" s="73">
        <f>0+J64</f>
        <v>48310.290000000037</v>
      </c>
      <c r="K65" s="71" t="s">
        <v>142</v>
      </c>
      <c r="L65" s="74">
        <f>0+L64</f>
        <v>278359.27000000002</v>
      </c>
      <c r="M65" s="13"/>
      <c r="N65" s="2"/>
      <c r="O65" s="2"/>
      <c r="P65" s="2"/>
      <c r="Q65" s="2"/>
    </row>
    <row r="66" ht="40" customHeight="1">
      <c r="A66" s="10"/>
      <c r="B66" s="75" t="s">
        <v>318</v>
      </c>
      <c r="C66" s="1"/>
      <c r="D66" s="1"/>
      <c r="E66" s="1"/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>
      <c r="A67" s="10"/>
      <c r="B67" s="44">
        <v>398</v>
      </c>
      <c r="C67" s="45" t="s">
        <v>328</v>
      </c>
      <c r="D67" s="45"/>
      <c r="E67" s="45" t="s">
        <v>329</v>
      </c>
      <c r="F67" s="45" t="s">
        <v>7</v>
      </c>
      <c r="G67" s="46" t="s">
        <v>224</v>
      </c>
      <c r="H67" s="47">
        <v>1385.278</v>
      </c>
      <c r="I67" s="26">
        <v>1081.9400000000001</v>
      </c>
      <c r="J67" s="48">
        <f>ROUND(H67*I67,2)</f>
        <v>1498787.6799999999</v>
      </c>
      <c r="K67" s="49">
        <v>0.20999999999999999</v>
      </c>
      <c r="L67" s="50">
        <f>ROUND(J67*1.21,2)</f>
        <v>1813533.0900000001</v>
      </c>
      <c r="M67" s="13"/>
      <c r="N67" s="2"/>
      <c r="O67" s="2"/>
      <c r="P67" s="2"/>
      <c r="Q67" s="33">
        <f>IF(ISNUMBER(K67),IF(H67&gt;0,IF(I67&gt;0,J67,0),0),0)</f>
        <v>1498787.6799999999</v>
      </c>
      <c r="R67" s="9">
        <f>IF(ISNUMBER(K67)=FALSE,J67,0)</f>
        <v>0</v>
      </c>
    </row>
    <row r="68">
      <c r="A68" s="10"/>
      <c r="B68" s="51" t="s">
        <v>125</v>
      </c>
      <c r="C68" s="1"/>
      <c r="D68" s="1"/>
      <c r="E68" s="52" t="s">
        <v>7</v>
      </c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 thickBot="1">
      <c r="A69" s="10"/>
      <c r="B69" s="53" t="s">
        <v>127</v>
      </c>
      <c r="C69" s="54"/>
      <c r="D69" s="54"/>
      <c r="E69" s="55" t="s">
        <v>823</v>
      </c>
      <c r="F69" s="54"/>
      <c r="G69" s="54"/>
      <c r="H69" s="56"/>
      <c r="I69" s="54"/>
      <c r="J69" s="56"/>
      <c r="K69" s="54"/>
      <c r="L69" s="54"/>
      <c r="M69" s="13"/>
      <c r="N69" s="2"/>
      <c r="O69" s="2"/>
      <c r="P69" s="2"/>
      <c r="Q69" s="2"/>
    </row>
    <row r="70" thickTop="1" thickBot="1" ht="25" customHeight="1">
      <c r="A70" s="10"/>
      <c r="B70" s="1"/>
      <c r="C70" s="62">
        <v>5</v>
      </c>
      <c r="D70" s="1"/>
      <c r="E70" s="63" t="s">
        <v>194</v>
      </c>
      <c r="F70" s="1"/>
      <c r="G70" s="64" t="s">
        <v>137</v>
      </c>
      <c r="H70" s="65">
        <f>0+J67</f>
        <v>1498787.6799999999</v>
      </c>
      <c r="I70" s="64" t="s">
        <v>138</v>
      </c>
      <c r="J70" s="66">
        <f>(L70-H70)</f>
        <v>314745.41000000015</v>
      </c>
      <c r="K70" s="64" t="s">
        <v>139</v>
      </c>
      <c r="L70" s="67">
        <f>ROUND((0+J67)*1.21,2)</f>
        <v>1813533.0900000001</v>
      </c>
      <c r="M70" s="13"/>
      <c r="N70" s="2"/>
      <c r="O70" s="2"/>
      <c r="P70" s="2"/>
      <c r="Q70" s="33">
        <f>0+Q67</f>
        <v>1498787.6799999999</v>
      </c>
      <c r="R70" s="9">
        <f>0+R67</f>
        <v>0</v>
      </c>
      <c r="S70" s="68">
        <f>Q70*(1+J70)+R70</f>
        <v>471738041632.229</v>
      </c>
    </row>
    <row r="71" thickTop="1" thickBot="1" ht="25" customHeight="1">
      <c r="A71" s="10"/>
      <c r="B71" s="69"/>
      <c r="C71" s="69"/>
      <c r="D71" s="69"/>
      <c r="E71" s="70"/>
      <c r="F71" s="69"/>
      <c r="G71" s="71" t="s">
        <v>140</v>
      </c>
      <c r="H71" s="72">
        <f>0+J67</f>
        <v>1498787.6799999999</v>
      </c>
      <c r="I71" s="71" t="s">
        <v>141</v>
      </c>
      <c r="J71" s="73">
        <f>0+J70</f>
        <v>314745.41000000015</v>
      </c>
      <c r="K71" s="71" t="s">
        <v>142</v>
      </c>
      <c r="L71" s="74">
        <f>0+L70</f>
        <v>1813533.0900000001</v>
      </c>
      <c r="M71" s="13"/>
      <c r="N71" s="2"/>
      <c r="O71" s="2"/>
      <c r="P71" s="2"/>
      <c r="Q71" s="2"/>
    </row>
    <row r="72">
      <c r="A72" s="14"/>
      <c r="B72" s="4"/>
      <c r="C72" s="4"/>
      <c r="D72" s="4"/>
      <c r="E72" s="4"/>
      <c r="F72" s="4"/>
      <c r="G72" s="4"/>
      <c r="H72" s="76"/>
      <c r="I72" s="4"/>
      <c r="J72" s="76"/>
      <c r="K72" s="4"/>
      <c r="L72" s="4"/>
      <c r="M72" s="15"/>
      <c r="N72" s="2"/>
      <c r="O72" s="2"/>
      <c r="P72" s="2"/>
      <c r="Q72" s="2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"/>
      <c r="O73" s="2"/>
      <c r="P73" s="2"/>
      <c r="Q73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2:D32"/>
    <mergeCell ref="B33:D33"/>
    <mergeCell ref="B35:D35"/>
    <mergeCell ref="B36:D36"/>
    <mergeCell ref="B38:D38"/>
    <mergeCell ref="B39:D39"/>
    <mergeCell ref="B41:D41"/>
    <mergeCell ref="B42:D42"/>
    <mergeCell ref="B44:D44"/>
    <mergeCell ref="B45:D45"/>
    <mergeCell ref="B47:D47"/>
    <mergeCell ref="B48:D48"/>
    <mergeCell ref="B50:D50"/>
    <mergeCell ref="B51:D51"/>
    <mergeCell ref="B27:L27"/>
    <mergeCell ref="B20:D20"/>
    <mergeCell ref="B56:D56"/>
    <mergeCell ref="B57:D57"/>
    <mergeCell ref="B59:D59"/>
    <mergeCell ref="B60:D60"/>
    <mergeCell ref="B62:D62"/>
    <mergeCell ref="B63:D63"/>
    <mergeCell ref="B54:L54"/>
    <mergeCell ref="B21:D21"/>
    <mergeCell ref="B68:D68"/>
    <mergeCell ref="B69:D69"/>
    <mergeCell ref="B66:L66"/>
    <mergeCell ref="B22:D22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0+(H53+H71+H92+H98)</f>
        <v>1865825.52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0+H54+H72+H93+H99</f>
        <v>1865825.52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824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ROUND(0+((H53+H71+H92+H98)*1.21),2)</f>
        <v>2257648.8799999999</v>
      </c>
      <c r="K11" s="1"/>
      <c r="L11" s="1"/>
      <c r="M11" s="13"/>
      <c r="N11" s="2"/>
      <c r="O11" s="2"/>
      <c r="P11" s="2"/>
      <c r="Q11" s="33">
        <f>IF(SUM(K20:K23)&gt;0,ROUND(SUM(S20:S23)/SUM(K20:K23)-1,8),0)</f>
        <v>256508.03484748999</v>
      </c>
      <c r="R11" s="9">
        <f>AVERAGE(J53,J71,J92,J98)</f>
        <v>97955.840000000011</v>
      </c>
      <c r="S11" s="9">
        <f>J10*(1+Q11)</f>
        <v>478601103329.01617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0+J29+J32+J35+J38+J41+J44+J47+J50</f>
        <v>92300</v>
      </c>
      <c r="L20" s="38">
        <f>0+L53</f>
        <v>111683</v>
      </c>
      <c r="M20" s="13"/>
      <c r="N20" s="2"/>
      <c r="O20" s="2"/>
      <c r="P20" s="2"/>
      <c r="Q20" s="2"/>
      <c r="S20" s="9">
        <f>S53</f>
        <v>1789143200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0+J56+J59+J62+J65+J68</f>
        <v>281971.87</v>
      </c>
      <c r="L21" s="38">
        <f>0+L71</f>
        <v>341185.96000000002</v>
      </c>
      <c r="M21" s="13"/>
      <c r="N21" s="2"/>
      <c r="O21" s="2"/>
      <c r="P21" s="2"/>
      <c r="Q21" s="2"/>
      <c r="S21" s="9">
        <f>S71</f>
        <v>16696989659.518307</v>
      </c>
    </row>
    <row r="22">
      <c r="A22" s="10"/>
      <c r="B22" s="36">
        <v>5</v>
      </c>
      <c r="C22" s="1"/>
      <c r="D22" s="1"/>
      <c r="E22" s="37" t="s">
        <v>194</v>
      </c>
      <c r="F22" s="1"/>
      <c r="G22" s="1"/>
      <c r="H22" s="1"/>
      <c r="I22" s="1"/>
      <c r="J22" s="1"/>
      <c r="K22" s="38">
        <f>0+J74+J77+J80+J83+J86+J89</f>
        <v>1480164.46</v>
      </c>
      <c r="L22" s="38">
        <f>0+L92</f>
        <v>1790999</v>
      </c>
      <c r="M22" s="13"/>
      <c r="N22" s="2"/>
      <c r="O22" s="2"/>
      <c r="P22" s="2"/>
      <c r="Q22" s="2"/>
      <c r="S22" s="9">
        <f>S92</f>
        <v>460087719212.90845</v>
      </c>
    </row>
    <row r="23">
      <c r="A23" s="10"/>
      <c r="B23" s="36">
        <v>9</v>
      </c>
      <c r="C23" s="1"/>
      <c r="D23" s="1"/>
      <c r="E23" s="37" t="s">
        <v>112</v>
      </c>
      <c r="F23" s="1"/>
      <c r="G23" s="1"/>
      <c r="H23" s="1"/>
      <c r="I23" s="1"/>
      <c r="J23" s="1"/>
      <c r="K23" s="38">
        <f>0+J95</f>
        <v>11389.190000000001</v>
      </c>
      <c r="L23" s="38">
        <f>0+L98</f>
        <v>13780.92</v>
      </c>
      <c r="M23" s="13"/>
      <c r="N23" s="2"/>
      <c r="O23" s="2"/>
      <c r="P23" s="2"/>
      <c r="Q23" s="2"/>
      <c r="S23" s="9">
        <f>S98</f>
        <v>27251256.588699996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28" t="s">
        <v>113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40"/>
      <c r="N26" s="2"/>
      <c r="O26" s="2"/>
      <c r="P26" s="2"/>
      <c r="Q26" s="2"/>
    </row>
    <row r="27" ht="18" customHeight="1">
      <c r="A27" s="10"/>
      <c r="B27" s="34" t="s">
        <v>114</v>
      </c>
      <c r="C27" s="34" t="s">
        <v>106</v>
      </c>
      <c r="D27" s="34" t="s">
        <v>115</v>
      </c>
      <c r="E27" s="34" t="s">
        <v>107</v>
      </c>
      <c r="F27" s="34" t="s">
        <v>116</v>
      </c>
      <c r="G27" s="35" t="s">
        <v>117</v>
      </c>
      <c r="H27" s="23" t="s">
        <v>118</v>
      </c>
      <c r="I27" s="23" t="s">
        <v>119</v>
      </c>
      <c r="J27" s="23" t="s">
        <v>17</v>
      </c>
      <c r="K27" s="35" t="s">
        <v>120</v>
      </c>
      <c r="L27" s="23" t="s">
        <v>18</v>
      </c>
      <c r="M27" s="41"/>
      <c r="N27" s="2"/>
      <c r="O27" s="2"/>
      <c r="P27" s="2"/>
      <c r="Q27" s="2"/>
    </row>
    <row r="28" ht="40" customHeight="1">
      <c r="A28" s="10"/>
      <c r="B28" s="42" t="s">
        <v>121</v>
      </c>
      <c r="C28" s="1"/>
      <c r="D28" s="1"/>
      <c r="E28" s="1"/>
      <c r="F28" s="1"/>
      <c r="G28" s="1"/>
      <c r="H28" s="43"/>
      <c r="I28" s="1"/>
      <c r="J28" s="43"/>
      <c r="K28" s="1"/>
      <c r="L28" s="1"/>
      <c r="M28" s="13"/>
      <c r="N28" s="2"/>
      <c r="O28" s="2"/>
      <c r="P28" s="2"/>
      <c r="Q28" s="2"/>
    </row>
    <row r="29">
      <c r="A29" s="10"/>
      <c r="B29" s="44">
        <v>399</v>
      </c>
      <c r="C29" s="45" t="s">
        <v>195</v>
      </c>
      <c r="D29" s="45"/>
      <c r="E29" s="45" t="s">
        <v>196</v>
      </c>
      <c r="F29" s="45" t="s">
        <v>7</v>
      </c>
      <c r="G29" s="46" t="s">
        <v>124</v>
      </c>
      <c r="H29" s="47">
        <v>1</v>
      </c>
      <c r="I29" s="26">
        <v>4000</v>
      </c>
      <c r="J29" s="48">
        <f>ROUND(H29*I29,2)</f>
        <v>4000</v>
      </c>
      <c r="K29" s="49">
        <v>0.20999999999999999</v>
      </c>
      <c r="L29" s="50">
        <f>ROUND(J29*1.21,2)</f>
        <v>4840</v>
      </c>
      <c r="M29" s="13"/>
      <c r="N29" s="2"/>
      <c r="O29" s="2"/>
      <c r="P29" s="2"/>
      <c r="Q29" s="33">
        <f>IF(ISNUMBER(K29),IF(H29&gt;0,IF(I29&gt;0,J29,0),0),0)</f>
        <v>4000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197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7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400</v>
      </c>
      <c r="C32" s="45" t="s">
        <v>198</v>
      </c>
      <c r="D32" s="45" t="s">
        <v>199</v>
      </c>
      <c r="E32" s="45" t="s">
        <v>200</v>
      </c>
      <c r="F32" s="45" t="s">
        <v>7</v>
      </c>
      <c r="G32" s="46" t="s">
        <v>124</v>
      </c>
      <c r="H32" s="57">
        <v>1</v>
      </c>
      <c r="I32" s="58">
        <v>10500</v>
      </c>
      <c r="J32" s="59">
        <f>ROUND(H32*I32,2)</f>
        <v>10500</v>
      </c>
      <c r="K32" s="60">
        <v>0.20999999999999999</v>
      </c>
      <c r="L32" s="61">
        <f>ROUND(J32*1.21,2)</f>
        <v>12705</v>
      </c>
      <c r="M32" s="13"/>
      <c r="N32" s="2"/>
      <c r="O32" s="2"/>
      <c r="P32" s="2"/>
      <c r="Q32" s="33">
        <f>IF(ISNUMBER(K32),IF(H32&gt;0,IF(I32&gt;0,J32,0),0),0)</f>
        <v>10500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201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401</v>
      </c>
      <c r="C35" s="45" t="s">
        <v>198</v>
      </c>
      <c r="D35" s="45" t="s">
        <v>202</v>
      </c>
      <c r="E35" s="45" t="s">
        <v>200</v>
      </c>
      <c r="F35" s="45" t="s">
        <v>7</v>
      </c>
      <c r="G35" s="46" t="s">
        <v>124</v>
      </c>
      <c r="H35" s="57">
        <v>1</v>
      </c>
      <c r="I35" s="58">
        <v>7000</v>
      </c>
      <c r="J35" s="59">
        <f>ROUND(H35*I35,2)</f>
        <v>7000</v>
      </c>
      <c r="K35" s="60">
        <v>0.20999999999999999</v>
      </c>
      <c r="L35" s="61">
        <f>ROUND(J35*1.21,2)</f>
        <v>8470</v>
      </c>
      <c r="M35" s="13"/>
      <c r="N35" s="2"/>
      <c r="O35" s="2"/>
      <c r="P35" s="2"/>
      <c r="Q35" s="33">
        <f>IF(ISNUMBER(K35),IF(H35&gt;0,IF(I35&gt;0,J35,0),0),0)</f>
        <v>7000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203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7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402</v>
      </c>
      <c r="C38" s="45" t="s">
        <v>204</v>
      </c>
      <c r="D38" s="45"/>
      <c r="E38" s="45" t="s">
        <v>205</v>
      </c>
      <c r="F38" s="45" t="s">
        <v>7</v>
      </c>
      <c r="G38" s="46" t="s">
        <v>124</v>
      </c>
      <c r="H38" s="57">
        <v>1</v>
      </c>
      <c r="I38" s="58">
        <v>35500</v>
      </c>
      <c r="J38" s="59">
        <f>ROUND(H38*I38,2)</f>
        <v>35500</v>
      </c>
      <c r="K38" s="60">
        <v>0.20999999999999999</v>
      </c>
      <c r="L38" s="61">
        <f>ROUND(J38*1.21,2)</f>
        <v>42955</v>
      </c>
      <c r="M38" s="13"/>
      <c r="N38" s="2"/>
      <c r="O38" s="2"/>
      <c r="P38" s="2"/>
      <c r="Q38" s="33">
        <f>IF(ISNUMBER(K38),IF(H38&gt;0,IF(I38&gt;0,J38,0),0),0)</f>
        <v>35500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206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403</v>
      </c>
      <c r="C41" s="45" t="s">
        <v>207</v>
      </c>
      <c r="D41" s="45"/>
      <c r="E41" s="45" t="s">
        <v>208</v>
      </c>
      <c r="F41" s="45" t="s">
        <v>7</v>
      </c>
      <c r="G41" s="46" t="s">
        <v>124</v>
      </c>
      <c r="H41" s="57">
        <v>1</v>
      </c>
      <c r="I41" s="58">
        <v>3800</v>
      </c>
      <c r="J41" s="59">
        <f>ROUND(H41*I41,2)</f>
        <v>3800</v>
      </c>
      <c r="K41" s="60">
        <v>0.20999999999999999</v>
      </c>
      <c r="L41" s="61">
        <f>ROUND(J41*1.21,2)</f>
        <v>4598</v>
      </c>
      <c r="M41" s="13"/>
      <c r="N41" s="2"/>
      <c r="O41" s="2"/>
      <c r="P41" s="2"/>
      <c r="Q41" s="33">
        <f>IF(ISNUMBER(K41),IF(H41&gt;0,IF(I41&gt;0,J41,0),0),0)</f>
        <v>3800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209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7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404</v>
      </c>
      <c r="C44" s="45" t="s">
        <v>210</v>
      </c>
      <c r="D44" s="45"/>
      <c r="E44" s="45" t="s">
        <v>211</v>
      </c>
      <c r="F44" s="45" t="s">
        <v>7</v>
      </c>
      <c r="G44" s="46" t="s">
        <v>124</v>
      </c>
      <c r="H44" s="57">
        <v>1</v>
      </c>
      <c r="I44" s="58">
        <v>500</v>
      </c>
      <c r="J44" s="59">
        <f>ROUND(H44*I44,2)</f>
        <v>500</v>
      </c>
      <c r="K44" s="60">
        <v>0.20999999999999999</v>
      </c>
      <c r="L44" s="61">
        <f>ROUND(J44*1.21,2)</f>
        <v>605</v>
      </c>
      <c r="M44" s="13"/>
      <c r="N44" s="2"/>
      <c r="O44" s="2"/>
      <c r="P44" s="2"/>
      <c r="Q44" s="33">
        <f>IF(ISNUMBER(K44),IF(H44&gt;0,IF(I44&gt;0,J44,0),0),0)</f>
        <v>500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7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7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405</v>
      </c>
      <c r="C47" s="45" t="s">
        <v>212</v>
      </c>
      <c r="D47" s="45"/>
      <c r="E47" s="45" t="s">
        <v>213</v>
      </c>
      <c r="F47" s="45" t="s">
        <v>7</v>
      </c>
      <c r="G47" s="46" t="s">
        <v>124</v>
      </c>
      <c r="H47" s="57">
        <v>1</v>
      </c>
      <c r="I47" s="58">
        <v>14500</v>
      </c>
      <c r="J47" s="59">
        <f>ROUND(H47*I47,2)</f>
        <v>14500</v>
      </c>
      <c r="K47" s="60">
        <v>0.20999999999999999</v>
      </c>
      <c r="L47" s="61">
        <f>ROUND(J47*1.21,2)</f>
        <v>17545</v>
      </c>
      <c r="M47" s="13"/>
      <c r="N47" s="2"/>
      <c r="O47" s="2"/>
      <c r="P47" s="2"/>
      <c r="Q47" s="33">
        <f>IF(ISNUMBER(K47),IF(H47&gt;0,IF(I47&gt;0,J47,0),0),0)</f>
        <v>14500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7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7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>
      <c r="A50" s="10"/>
      <c r="B50" s="44">
        <v>406</v>
      </c>
      <c r="C50" s="45" t="s">
        <v>220</v>
      </c>
      <c r="D50" s="45"/>
      <c r="E50" s="45" t="s">
        <v>221</v>
      </c>
      <c r="F50" s="45" t="s">
        <v>7</v>
      </c>
      <c r="G50" s="46" t="s">
        <v>124</v>
      </c>
      <c r="H50" s="57">
        <v>1</v>
      </c>
      <c r="I50" s="58">
        <v>16500</v>
      </c>
      <c r="J50" s="59">
        <f>ROUND(H50*I50,2)</f>
        <v>16500</v>
      </c>
      <c r="K50" s="60">
        <v>0.20999999999999999</v>
      </c>
      <c r="L50" s="61">
        <f>ROUND(J50*1.21,2)</f>
        <v>19965</v>
      </c>
      <c r="M50" s="13"/>
      <c r="N50" s="2"/>
      <c r="O50" s="2"/>
      <c r="P50" s="2"/>
      <c r="Q50" s="33">
        <f>IF(ISNUMBER(K50),IF(H50&gt;0,IF(I50&gt;0,J50,0),0),0)</f>
        <v>16500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7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7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 thickBot="1" ht="25" customHeight="1">
      <c r="A53" s="10"/>
      <c r="B53" s="1"/>
      <c r="C53" s="62">
        <v>0</v>
      </c>
      <c r="D53" s="1"/>
      <c r="E53" s="63" t="s">
        <v>108</v>
      </c>
      <c r="F53" s="1"/>
      <c r="G53" s="64" t="s">
        <v>137</v>
      </c>
      <c r="H53" s="65">
        <f>J29+J32+J35+J38+J41+J44+J47+J50</f>
        <v>92300</v>
      </c>
      <c r="I53" s="64" t="s">
        <v>138</v>
      </c>
      <c r="J53" s="66">
        <f>(L53-H53)</f>
        <v>19383</v>
      </c>
      <c r="K53" s="64" t="s">
        <v>139</v>
      </c>
      <c r="L53" s="67">
        <f>ROUND((J29+J32+J35+J38+J41+J44+J47+J50)*1.21,2)</f>
        <v>111683</v>
      </c>
      <c r="M53" s="13"/>
      <c r="N53" s="2"/>
      <c r="O53" s="2"/>
      <c r="P53" s="2"/>
      <c r="Q53" s="33">
        <f>0+Q29+Q32+Q35+Q38+Q41+Q44+Q47+Q50</f>
        <v>92300</v>
      </c>
      <c r="R53" s="9">
        <f>0+R29+R32+R35+R38+R41+R44+R47+R50</f>
        <v>0</v>
      </c>
      <c r="S53" s="68">
        <f>Q53*(1+J53)+R53</f>
        <v>1789143200</v>
      </c>
    </row>
    <row r="54" thickTop="1" thickBot="1" ht="25" customHeight="1">
      <c r="A54" s="10"/>
      <c r="B54" s="69"/>
      <c r="C54" s="69"/>
      <c r="D54" s="69"/>
      <c r="E54" s="70"/>
      <c r="F54" s="69"/>
      <c r="G54" s="71" t="s">
        <v>140</v>
      </c>
      <c r="H54" s="72">
        <f>0+J29+J32+J35+J38+J41+J44+J47+J50</f>
        <v>92300</v>
      </c>
      <c r="I54" s="71" t="s">
        <v>141</v>
      </c>
      <c r="J54" s="73">
        <f>0+J53</f>
        <v>19383</v>
      </c>
      <c r="K54" s="71" t="s">
        <v>142</v>
      </c>
      <c r="L54" s="74">
        <f>0+L53</f>
        <v>111683</v>
      </c>
      <c r="M54" s="13"/>
      <c r="N54" s="2"/>
      <c r="O54" s="2"/>
      <c r="P54" s="2"/>
      <c r="Q54" s="2"/>
    </row>
    <row r="55" ht="40" customHeight="1">
      <c r="A55" s="10"/>
      <c r="B55" s="75" t="s">
        <v>143</v>
      </c>
      <c r="C55" s="1"/>
      <c r="D55" s="1"/>
      <c r="E55" s="1"/>
      <c r="F55" s="1"/>
      <c r="G55" s="1"/>
      <c r="H55" s="43"/>
      <c r="I55" s="1"/>
      <c r="J55" s="43"/>
      <c r="K55" s="1"/>
      <c r="L55" s="1"/>
      <c r="M55" s="13"/>
      <c r="N55" s="2"/>
      <c r="O55" s="2"/>
      <c r="P55" s="2"/>
      <c r="Q55" s="2"/>
    </row>
    <row r="56">
      <c r="A56" s="10"/>
      <c r="B56" s="44">
        <v>407</v>
      </c>
      <c r="C56" s="45" t="s">
        <v>222</v>
      </c>
      <c r="D56" s="45"/>
      <c r="E56" s="45" t="s">
        <v>223</v>
      </c>
      <c r="F56" s="45" t="s">
        <v>7</v>
      </c>
      <c r="G56" s="46" t="s">
        <v>224</v>
      </c>
      <c r="H56" s="47">
        <v>110.25</v>
      </c>
      <c r="I56" s="26">
        <v>332.43000000000001</v>
      </c>
      <c r="J56" s="48">
        <f>ROUND(H56*I56,2)</f>
        <v>36650.410000000003</v>
      </c>
      <c r="K56" s="49">
        <v>0.20999999999999999</v>
      </c>
      <c r="L56" s="50">
        <f>ROUND(J56*1.21,2)</f>
        <v>44347</v>
      </c>
      <c r="M56" s="13"/>
      <c r="N56" s="2"/>
      <c r="O56" s="2"/>
      <c r="P56" s="2"/>
      <c r="Q56" s="33">
        <f>IF(ISNUMBER(K56),IF(H56&gt;0,IF(I56&gt;0,J56,0),0),0)</f>
        <v>36650.410000000003</v>
      </c>
      <c r="R56" s="9">
        <f>IF(ISNUMBER(K56)=FALSE,J56,0)</f>
        <v>0</v>
      </c>
    </row>
    <row r="57">
      <c r="A57" s="10"/>
      <c r="B57" s="51" t="s">
        <v>125</v>
      </c>
      <c r="C57" s="1"/>
      <c r="D57" s="1"/>
      <c r="E57" s="52" t="s">
        <v>825</v>
      </c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127</v>
      </c>
      <c r="C58" s="54"/>
      <c r="D58" s="54"/>
      <c r="E58" s="55" t="s">
        <v>826</v>
      </c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4">
        <v>408</v>
      </c>
      <c r="C59" s="45" t="s">
        <v>227</v>
      </c>
      <c r="D59" s="45"/>
      <c r="E59" s="45" t="s">
        <v>228</v>
      </c>
      <c r="F59" s="45" t="s">
        <v>7</v>
      </c>
      <c r="G59" s="46" t="s">
        <v>224</v>
      </c>
      <c r="H59" s="57">
        <v>133.97999999999999</v>
      </c>
      <c r="I59" s="58">
        <v>1366.8299999999999</v>
      </c>
      <c r="J59" s="59">
        <f>ROUND(H59*I59,2)</f>
        <v>183127.88</v>
      </c>
      <c r="K59" s="60">
        <v>0.20999999999999999</v>
      </c>
      <c r="L59" s="61">
        <f>ROUND(J59*1.21,2)</f>
        <v>221584.73000000001</v>
      </c>
      <c r="M59" s="13"/>
      <c r="N59" s="2"/>
      <c r="O59" s="2"/>
      <c r="P59" s="2"/>
      <c r="Q59" s="33">
        <f>IF(ISNUMBER(K59),IF(H59&gt;0,IF(I59&gt;0,J59,0),0),0)</f>
        <v>183127.88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229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827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>
      <c r="A62" s="10"/>
      <c r="B62" s="44">
        <v>409</v>
      </c>
      <c r="C62" s="45" t="s">
        <v>236</v>
      </c>
      <c r="D62" s="45"/>
      <c r="E62" s="45" t="s">
        <v>237</v>
      </c>
      <c r="F62" s="45" t="s">
        <v>7</v>
      </c>
      <c r="G62" s="46" t="s">
        <v>224</v>
      </c>
      <c r="H62" s="57">
        <v>16.971</v>
      </c>
      <c r="I62" s="58">
        <v>172.87</v>
      </c>
      <c r="J62" s="59">
        <f>ROUND(H62*I62,2)</f>
        <v>2933.7800000000002</v>
      </c>
      <c r="K62" s="60">
        <v>0.20999999999999999</v>
      </c>
      <c r="L62" s="61">
        <f>ROUND(J62*1.21,2)</f>
        <v>3549.8699999999999</v>
      </c>
      <c r="M62" s="13"/>
      <c r="N62" s="2"/>
      <c r="O62" s="2"/>
      <c r="P62" s="2"/>
      <c r="Q62" s="33">
        <f>IF(ISNUMBER(K62),IF(H62&gt;0,IF(I62&gt;0,J62,0),0),0)</f>
        <v>2933.7800000000002</v>
      </c>
      <c r="R62" s="9">
        <f>IF(ISNUMBER(K62)=FALSE,J62,0)</f>
        <v>0</v>
      </c>
    </row>
    <row r="63">
      <c r="A63" s="10"/>
      <c r="B63" s="51" t="s">
        <v>125</v>
      </c>
      <c r="C63" s="1"/>
      <c r="D63" s="1"/>
      <c r="E63" s="52" t="s">
        <v>7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127</v>
      </c>
      <c r="C64" s="54"/>
      <c r="D64" s="54"/>
      <c r="E64" s="55" t="s">
        <v>828</v>
      </c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>
      <c r="A65" s="10"/>
      <c r="B65" s="44">
        <v>410</v>
      </c>
      <c r="C65" s="45" t="s">
        <v>249</v>
      </c>
      <c r="D65" s="45"/>
      <c r="E65" s="45" t="s">
        <v>250</v>
      </c>
      <c r="F65" s="45" t="s">
        <v>7</v>
      </c>
      <c r="G65" s="46" t="s">
        <v>224</v>
      </c>
      <c r="H65" s="57">
        <v>369.65800000000002</v>
      </c>
      <c r="I65" s="58">
        <v>89.599999999999994</v>
      </c>
      <c r="J65" s="59">
        <f>ROUND(H65*I65,2)</f>
        <v>33121.360000000001</v>
      </c>
      <c r="K65" s="60">
        <v>0.20999999999999999</v>
      </c>
      <c r="L65" s="61">
        <f>ROUND(J65*1.21,2)</f>
        <v>40076.849999999999</v>
      </c>
      <c r="M65" s="13"/>
      <c r="N65" s="2"/>
      <c r="O65" s="2"/>
      <c r="P65" s="2"/>
      <c r="Q65" s="33">
        <f>IF(ISNUMBER(K65),IF(H65&gt;0,IF(I65&gt;0,J65,0),0),0)</f>
        <v>33121.360000000001</v>
      </c>
      <c r="R65" s="9">
        <f>IF(ISNUMBER(K65)=FALSE,J65,0)</f>
        <v>0</v>
      </c>
    </row>
    <row r="66">
      <c r="A66" s="10"/>
      <c r="B66" s="51" t="s">
        <v>125</v>
      </c>
      <c r="C66" s="1"/>
      <c r="D66" s="1"/>
      <c r="E66" s="52" t="s">
        <v>7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3" t="s">
        <v>127</v>
      </c>
      <c r="C67" s="54"/>
      <c r="D67" s="54"/>
      <c r="E67" s="55" t="s">
        <v>829</v>
      </c>
      <c r="F67" s="54"/>
      <c r="G67" s="54"/>
      <c r="H67" s="56"/>
      <c r="I67" s="54"/>
      <c r="J67" s="56"/>
      <c r="K67" s="54"/>
      <c r="L67" s="54"/>
      <c r="M67" s="13"/>
      <c r="N67" s="2"/>
      <c r="O67" s="2"/>
      <c r="P67" s="2"/>
      <c r="Q67" s="2"/>
    </row>
    <row r="68" thickTop="1">
      <c r="A68" s="10"/>
      <c r="B68" s="44">
        <v>411</v>
      </c>
      <c r="C68" s="45" t="s">
        <v>267</v>
      </c>
      <c r="D68" s="45"/>
      <c r="E68" s="45" t="s">
        <v>268</v>
      </c>
      <c r="F68" s="45" t="s">
        <v>7</v>
      </c>
      <c r="G68" s="46" t="s">
        <v>169</v>
      </c>
      <c r="H68" s="57">
        <v>1231.203</v>
      </c>
      <c r="I68" s="58">
        <v>21.23</v>
      </c>
      <c r="J68" s="59">
        <f>ROUND(H68*I68,2)</f>
        <v>26138.439999999999</v>
      </c>
      <c r="K68" s="60">
        <v>0.20999999999999999</v>
      </c>
      <c r="L68" s="61">
        <f>ROUND(J68*1.21,2)</f>
        <v>31627.509999999998</v>
      </c>
      <c r="M68" s="13"/>
      <c r="N68" s="2"/>
      <c r="O68" s="2"/>
      <c r="P68" s="2"/>
      <c r="Q68" s="33">
        <f>IF(ISNUMBER(K68),IF(H68&gt;0,IF(I68&gt;0,J68,0),0),0)</f>
        <v>26138.439999999999</v>
      </c>
      <c r="R68" s="9">
        <f>IF(ISNUMBER(K68)=FALSE,J68,0)</f>
        <v>0</v>
      </c>
    </row>
    <row r="69">
      <c r="A69" s="10"/>
      <c r="B69" s="51" t="s">
        <v>125</v>
      </c>
      <c r="C69" s="1"/>
      <c r="D69" s="1"/>
      <c r="E69" s="52" t="s">
        <v>7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3" t="s">
        <v>127</v>
      </c>
      <c r="C70" s="54"/>
      <c r="D70" s="54"/>
      <c r="E70" s="55" t="s">
        <v>830</v>
      </c>
      <c r="F70" s="54"/>
      <c r="G70" s="54"/>
      <c r="H70" s="56"/>
      <c r="I70" s="54"/>
      <c r="J70" s="56"/>
      <c r="K70" s="54"/>
      <c r="L70" s="54"/>
      <c r="M70" s="13"/>
      <c r="N70" s="2"/>
      <c r="O70" s="2"/>
      <c r="P70" s="2"/>
      <c r="Q70" s="2"/>
    </row>
    <row r="71" thickTop="1" thickBot="1" ht="25" customHeight="1">
      <c r="A71" s="10"/>
      <c r="B71" s="1"/>
      <c r="C71" s="62">
        <v>1</v>
      </c>
      <c r="D71" s="1"/>
      <c r="E71" s="63" t="s">
        <v>109</v>
      </c>
      <c r="F71" s="1"/>
      <c r="G71" s="64" t="s">
        <v>137</v>
      </c>
      <c r="H71" s="65">
        <f>J56+J59+J62+J65+J68</f>
        <v>281971.87</v>
      </c>
      <c r="I71" s="64" t="s">
        <v>138</v>
      </c>
      <c r="J71" s="66">
        <f>(L71-H71)</f>
        <v>59214.090000000026</v>
      </c>
      <c r="K71" s="64" t="s">
        <v>139</v>
      </c>
      <c r="L71" s="67">
        <f>ROUND((J56+J59+J62+J65+J68)*1.21,2)</f>
        <v>341185.96000000002</v>
      </c>
      <c r="M71" s="13"/>
      <c r="N71" s="2"/>
      <c r="O71" s="2"/>
      <c r="P71" s="2"/>
      <c r="Q71" s="33">
        <f>0+Q56+Q59+Q62+Q65+Q68</f>
        <v>281971.87</v>
      </c>
      <c r="R71" s="9">
        <f>0+R56+R59+R62+R65+R68</f>
        <v>0</v>
      </c>
      <c r="S71" s="68">
        <f>Q71*(1+J71)+R71</f>
        <v>16696989659.518307</v>
      </c>
    </row>
    <row r="72" thickTop="1" thickBot="1" ht="25" customHeight="1">
      <c r="A72" s="10"/>
      <c r="B72" s="69"/>
      <c r="C72" s="69"/>
      <c r="D72" s="69"/>
      <c r="E72" s="70"/>
      <c r="F72" s="69"/>
      <c r="G72" s="71" t="s">
        <v>140</v>
      </c>
      <c r="H72" s="72">
        <f>0+J56+J59+J62+J65+J68</f>
        <v>281971.87</v>
      </c>
      <c r="I72" s="71" t="s">
        <v>141</v>
      </c>
      <c r="J72" s="73">
        <f>0+J71</f>
        <v>59214.090000000026</v>
      </c>
      <c r="K72" s="71" t="s">
        <v>142</v>
      </c>
      <c r="L72" s="74">
        <f>0+L71</f>
        <v>341185.96000000002</v>
      </c>
      <c r="M72" s="13"/>
      <c r="N72" s="2"/>
      <c r="O72" s="2"/>
      <c r="P72" s="2"/>
      <c r="Q72" s="2"/>
    </row>
    <row r="73" ht="40" customHeight="1">
      <c r="A73" s="10"/>
      <c r="B73" s="75" t="s">
        <v>318</v>
      </c>
      <c r="C73" s="1"/>
      <c r="D73" s="1"/>
      <c r="E73" s="1"/>
      <c r="F73" s="1"/>
      <c r="G73" s="1"/>
      <c r="H73" s="43"/>
      <c r="I73" s="1"/>
      <c r="J73" s="43"/>
      <c r="K73" s="1"/>
      <c r="L73" s="1"/>
      <c r="M73" s="13"/>
      <c r="N73" s="2"/>
      <c r="O73" s="2"/>
      <c r="P73" s="2"/>
      <c r="Q73" s="2"/>
    </row>
    <row r="74">
      <c r="A74" s="10"/>
      <c r="B74" s="44">
        <v>412</v>
      </c>
      <c r="C74" s="45" t="s">
        <v>328</v>
      </c>
      <c r="D74" s="45"/>
      <c r="E74" s="45" t="s">
        <v>329</v>
      </c>
      <c r="F74" s="45" t="s">
        <v>7</v>
      </c>
      <c r="G74" s="46" t="s">
        <v>224</v>
      </c>
      <c r="H74" s="47">
        <v>503.42099999999999</v>
      </c>
      <c r="I74" s="26">
        <v>1081.9400000000001</v>
      </c>
      <c r="J74" s="48">
        <f>ROUND(H74*I74,2)</f>
        <v>544671.31999999995</v>
      </c>
      <c r="K74" s="49">
        <v>0.20999999999999999</v>
      </c>
      <c r="L74" s="50">
        <f>ROUND(J74*1.21,2)</f>
        <v>659052.30000000005</v>
      </c>
      <c r="M74" s="13"/>
      <c r="N74" s="2"/>
      <c r="O74" s="2"/>
      <c r="P74" s="2"/>
      <c r="Q74" s="33">
        <f>IF(ISNUMBER(K74),IF(H74&gt;0,IF(I74&gt;0,J74,0),0),0)</f>
        <v>544671.31999999995</v>
      </c>
      <c r="R74" s="9">
        <f>IF(ISNUMBER(K74)=FALSE,J74,0)</f>
        <v>0</v>
      </c>
    </row>
    <row r="75">
      <c r="A75" s="10"/>
      <c r="B75" s="51" t="s">
        <v>125</v>
      </c>
      <c r="C75" s="1"/>
      <c r="D75" s="1"/>
      <c r="E75" s="52" t="s">
        <v>7</v>
      </c>
      <c r="F75" s="1"/>
      <c r="G75" s="1"/>
      <c r="H75" s="43"/>
      <c r="I75" s="1"/>
      <c r="J75" s="43"/>
      <c r="K75" s="1"/>
      <c r="L75" s="1"/>
      <c r="M75" s="13"/>
      <c r="N75" s="2"/>
      <c r="O75" s="2"/>
      <c r="P75" s="2"/>
      <c r="Q75" s="2"/>
    </row>
    <row r="76" thickBot="1">
      <c r="A76" s="10"/>
      <c r="B76" s="53" t="s">
        <v>127</v>
      </c>
      <c r="C76" s="54"/>
      <c r="D76" s="54"/>
      <c r="E76" s="55" t="s">
        <v>831</v>
      </c>
      <c r="F76" s="54"/>
      <c r="G76" s="54"/>
      <c r="H76" s="56"/>
      <c r="I76" s="54"/>
      <c r="J76" s="56"/>
      <c r="K76" s="54"/>
      <c r="L76" s="54"/>
      <c r="M76" s="13"/>
      <c r="N76" s="2"/>
      <c r="O76" s="2"/>
      <c r="P76" s="2"/>
      <c r="Q76" s="2"/>
    </row>
    <row r="77" thickTop="1">
      <c r="A77" s="10"/>
      <c r="B77" s="44">
        <v>413</v>
      </c>
      <c r="C77" s="45" t="s">
        <v>832</v>
      </c>
      <c r="D77" s="45"/>
      <c r="E77" s="45" t="s">
        <v>833</v>
      </c>
      <c r="F77" s="45" t="s">
        <v>7</v>
      </c>
      <c r="G77" s="46" t="s">
        <v>224</v>
      </c>
      <c r="H77" s="57">
        <v>22.391999999999999</v>
      </c>
      <c r="I77" s="58">
        <v>1087.6600000000001</v>
      </c>
      <c r="J77" s="59">
        <f>ROUND(H77*I77,2)</f>
        <v>24354.880000000001</v>
      </c>
      <c r="K77" s="60">
        <v>0.20999999999999999</v>
      </c>
      <c r="L77" s="61">
        <f>ROUND(J77*1.21,2)</f>
        <v>29469.400000000001</v>
      </c>
      <c r="M77" s="13"/>
      <c r="N77" s="2"/>
      <c r="O77" s="2"/>
      <c r="P77" s="2"/>
      <c r="Q77" s="33">
        <f>IF(ISNUMBER(K77),IF(H77&gt;0,IF(I77&gt;0,J77,0),0),0)</f>
        <v>24354.880000000001</v>
      </c>
      <c r="R77" s="9">
        <f>IF(ISNUMBER(K77)=FALSE,J77,0)</f>
        <v>0</v>
      </c>
    </row>
    <row r="78">
      <c r="A78" s="10"/>
      <c r="B78" s="51" t="s">
        <v>125</v>
      </c>
      <c r="C78" s="1"/>
      <c r="D78" s="1"/>
      <c r="E78" s="52" t="s">
        <v>7</v>
      </c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 thickBot="1">
      <c r="A79" s="10"/>
      <c r="B79" s="53" t="s">
        <v>127</v>
      </c>
      <c r="C79" s="54"/>
      <c r="D79" s="54"/>
      <c r="E79" s="55" t="s">
        <v>834</v>
      </c>
      <c r="F79" s="54"/>
      <c r="G79" s="54"/>
      <c r="H79" s="56"/>
      <c r="I79" s="54"/>
      <c r="J79" s="56"/>
      <c r="K79" s="54"/>
      <c r="L79" s="54"/>
      <c r="M79" s="13"/>
      <c r="N79" s="2"/>
      <c r="O79" s="2"/>
      <c r="P79" s="2"/>
      <c r="Q79" s="2"/>
    </row>
    <row r="80" thickTop="1">
      <c r="A80" s="10"/>
      <c r="B80" s="44">
        <v>414</v>
      </c>
      <c r="C80" s="45" t="s">
        <v>337</v>
      </c>
      <c r="D80" s="45"/>
      <c r="E80" s="45" t="s">
        <v>338</v>
      </c>
      <c r="F80" s="45" t="s">
        <v>7</v>
      </c>
      <c r="G80" s="46" t="s">
        <v>169</v>
      </c>
      <c r="H80" s="57">
        <v>1278.905</v>
      </c>
      <c r="I80" s="58">
        <v>23.059999999999999</v>
      </c>
      <c r="J80" s="59">
        <f>ROUND(H80*I80,2)</f>
        <v>29491.549999999999</v>
      </c>
      <c r="K80" s="60">
        <v>0.20999999999999999</v>
      </c>
      <c r="L80" s="61">
        <f>ROUND(J80*1.21,2)</f>
        <v>35684.779999999999</v>
      </c>
      <c r="M80" s="13"/>
      <c r="N80" s="2"/>
      <c r="O80" s="2"/>
      <c r="P80" s="2"/>
      <c r="Q80" s="33">
        <f>IF(ISNUMBER(K80),IF(H80&gt;0,IF(I80&gt;0,J80,0),0),0)</f>
        <v>29491.549999999999</v>
      </c>
      <c r="R80" s="9">
        <f>IF(ISNUMBER(K80)=FALSE,J80,0)</f>
        <v>0</v>
      </c>
    </row>
    <row r="81">
      <c r="A81" s="10"/>
      <c r="B81" s="51" t="s">
        <v>125</v>
      </c>
      <c r="C81" s="1"/>
      <c r="D81" s="1"/>
      <c r="E81" s="52" t="s">
        <v>7</v>
      </c>
      <c r="F81" s="1"/>
      <c r="G81" s="1"/>
      <c r="H81" s="43"/>
      <c r="I81" s="1"/>
      <c r="J81" s="43"/>
      <c r="K81" s="1"/>
      <c r="L81" s="1"/>
      <c r="M81" s="13"/>
      <c r="N81" s="2"/>
      <c r="O81" s="2"/>
      <c r="P81" s="2"/>
      <c r="Q81" s="2"/>
    </row>
    <row r="82" thickBot="1">
      <c r="A82" s="10"/>
      <c r="B82" s="53" t="s">
        <v>127</v>
      </c>
      <c r="C82" s="54"/>
      <c r="D82" s="54"/>
      <c r="E82" s="55" t="s">
        <v>835</v>
      </c>
      <c r="F82" s="54"/>
      <c r="G82" s="54"/>
      <c r="H82" s="56"/>
      <c r="I82" s="54"/>
      <c r="J82" s="56"/>
      <c r="K82" s="54"/>
      <c r="L82" s="54"/>
      <c r="M82" s="13"/>
      <c r="N82" s="2"/>
      <c r="O82" s="2"/>
      <c r="P82" s="2"/>
      <c r="Q82" s="2"/>
    </row>
    <row r="83" thickTop="1">
      <c r="A83" s="10"/>
      <c r="B83" s="44">
        <v>415</v>
      </c>
      <c r="C83" s="45" t="s">
        <v>340</v>
      </c>
      <c r="D83" s="45"/>
      <c r="E83" s="45" t="s">
        <v>341</v>
      </c>
      <c r="F83" s="45" t="s">
        <v>7</v>
      </c>
      <c r="G83" s="46" t="s">
        <v>169</v>
      </c>
      <c r="H83" s="57">
        <v>1255.8579999999999</v>
      </c>
      <c r="I83" s="58">
        <v>15.210000000000001</v>
      </c>
      <c r="J83" s="59">
        <f>ROUND(H83*I83,2)</f>
        <v>19101.599999999999</v>
      </c>
      <c r="K83" s="60">
        <v>0.20999999999999999</v>
      </c>
      <c r="L83" s="61">
        <f>ROUND(J83*1.21,2)</f>
        <v>23112.939999999999</v>
      </c>
      <c r="M83" s="13"/>
      <c r="N83" s="2"/>
      <c r="O83" s="2"/>
      <c r="P83" s="2"/>
      <c r="Q83" s="33">
        <f>IF(ISNUMBER(K83),IF(H83&gt;0,IF(I83&gt;0,J83,0),0),0)</f>
        <v>19101.599999999999</v>
      </c>
      <c r="R83" s="9">
        <f>IF(ISNUMBER(K83)=FALSE,J83,0)</f>
        <v>0</v>
      </c>
    </row>
    <row r="84">
      <c r="A84" s="10"/>
      <c r="B84" s="51" t="s">
        <v>125</v>
      </c>
      <c r="C84" s="1"/>
      <c r="D84" s="1"/>
      <c r="E84" s="52" t="s">
        <v>7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127</v>
      </c>
      <c r="C85" s="54"/>
      <c r="D85" s="54"/>
      <c r="E85" s="55" t="s">
        <v>836</v>
      </c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>
      <c r="A86" s="10"/>
      <c r="B86" s="44">
        <v>416</v>
      </c>
      <c r="C86" s="45" t="s">
        <v>346</v>
      </c>
      <c r="D86" s="45"/>
      <c r="E86" s="45" t="s">
        <v>347</v>
      </c>
      <c r="F86" s="45" t="s">
        <v>7</v>
      </c>
      <c r="G86" s="46" t="s">
        <v>169</v>
      </c>
      <c r="H86" s="57">
        <v>1226.3050000000001</v>
      </c>
      <c r="I86" s="58">
        <v>268.88999999999999</v>
      </c>
      <c r="J86" s="59">
        <f>ROUND(H86*I86,2)</f>
        <v>329741.15000000002</v>
      </c>
      <c r="K86" s="60">
        <v>0.20999999999999999</v>
      </c>
      <c r="L86" s="61">
        <f>ROUND(J86*1.21,2)</f>
        <v>398986.78999999998</v>
      </c>
      <c r="M86" s="13"/>
      <c r="N86" s="2"/>
      <c r="O86" s="2"/>
      <c r="P86" s="2"/>
      <c r="Q86" s="33">
        <f>IF(ISNUMBER(K86),IF(H86&gt;0,IF(I86&gt;0,J86,0),0),0)</f>
        <v>329741.15000000002</v>
      </c>
      <c r="R86" s="9">
        <f>IF(ISNUMBER(K86)=FALSE,J86,0)</f>
        <v>0</v>
      </c>
    </row>
    <row r="87">
      <c r="A87" s="10"/>
      <c r="B87" s="51" t="s">
        <v>125</v>
      </c>
      <c r="C87" s="1"/>
      <c r="D87" s="1"/>
      <c r="E87" s="52" t="s">
        <v>7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3" t="s">
        <v>127</v>
      </c>
      <c r="C88" s="54"/>
      <c r="D88" s="54"/>
      <c r="E88" s="55" t="s">
        <v>837</v>
      </c>
      <c r="F88" s="54"/>
      <c r="G88" s="54"/>
      <c r="H88" s="56"/>
      <c r="I88" s="54"/>
      <c r="J88" s="56"/>
      <c r="K88" s="54"/>
      <c r="L88" s="54"/>
      <c r="M88" s="13"/>
      <c r="N88" s="2"/>
      <c r="O88" s="2"/>
      <c r="P88" s="2"/>
      <c r="Q88" s="2"/>
    </row>
    <row r="89" thickTop="1">
      <c r="A89" s="10"/>
      <c r="B89" s="44">
        <v>417</v>
      </c>
      <c r="C89" s="45" t="s">
        <v>376</v>
      </c>
      <c r="D89" s="45"/>
      <c r="E89" s="45" t="s">
        <v>377</v>
      </c>
      <c r="F89" s="45" t="s">
        <v>7</v>
      </c>
      <c r="G89" s="46" t="s">
        <v>169</v>
      </c>
      <c r="H89" s="57">
        <v>1250.4200000000001</v>
      </c>
      <c r="I89" s="58">
        <v>426.10000000000002</v>
      </c>
      <c r="J89" s="59">
        <f>ROUND(H89*I89,2)</f>
        <v>532803.95999999996</v>
      </c>
      <c r="K89" s="60">
        <v>0.20999999999999999</v>
      </c>
      <c r="L89" s="61">
        <f>ROUND(J89*1.21,2)</f>
        <v>644692.79000000004</v>
      </c>
      <c r="M89" s="13"/>
      <c r="N89" s="2"/>
      <c r="O89" s="2"/>
      <c r="P89" s="2"/>
      <c r="Q89" s="33">
        <f>IF(ISNUMBER(K89),IF(H89&gt;0,IF(I89&gt;0,J89,0),0),0)</f>
        <v>532803.95999999996</v>
      </c>
      <c r="R89" s="9">
        <f>IF(ISNUMBER(K89)=FALSE,J89,0)</f>
        <v>0</v>
      </c>
    </row>
    <row r="90">
      <c r="A90" s="10"/>
      <c r="B90" s="51" t="s">
        <v>125</v>
      </c>
      <c r="C90" s="1"/>
      <c r="D90" s="1"/>
      <c r="E90" s="52" t="s">
        <v>7</v>
      </c>
      <c r="F90" s="1"/>
      <c r="G90" s="1"/>
      <c r="H90" s="43"/>
      <c r="I90" s="1"/>
      <c r="J90" s="43"/>
      <c r="K90" s="1"/>
      <c r="L90" s="1"/>
      <c r="M90" s="13"/>
      <c r="N90" s="2"/>
      <c r="O90" s="2"/>
      <c r="P90" s="2"/>
      <c r="Q90" s="2"/>
    </row>
    <row r="91" thickBot="1">
      <c r="A91" s="10"/>
      <c r="B91" s="53" t="s">
        <v>127</v>
      </c>
      <c r="C91" s="54"/>
      <c r="D91" s="54"/>
      <c r="E91" s="55" t="s">
        <v>838</v>
      </c>
      <c r="F91" s="54"/>
      <c r="G91" s="54"/>
      <c r="H91" s="56"/>
      <c r="I91" s="54"/>
      <c r="J91" s="56"/>
      <c r="K91" s="54"/>
      <c r="L91" s="54"/>
      <c r="M91" s="13"/>
      <c r="N91" s="2"/>
      <c r="O91" s="2"/>
      <c r="P91" s="2"/>
      <c r="Q91" s="2"/>
    </row>
    <row r="92" thickTop="1" thickBot="1" ht="25" customHeight="1">
      <c r="A92" s="10"/>
      <c r="B92" s="1"/>
      <c r="C92" s="62">
        <v>5</v>
      </c>
      <c r="D92" s="1"/>
      <c r="E92" s="63" t="s">
        <v>194</v>
      </c>
      <c r="F92" s="1"/>
      <c r="G92" s="64" t="s">
        <v>137</v>
      </c>
      <c r="H92" s="65">
        <f>J74+J77+J80+J83+J86+J89</f>
        <v>1480164.46</v>
      </c>
      <c r="I92" s="64" t="s">
        <v>138</v>
      </c>
      <c r="J92" s="66">
        <f>(L92-H92)</f>
        <v>310834.54000000004</v>
      </c>
      <c r="K92" s="64" t="s">
        <v>139</v>
      </c>
      <c r="L92" s="67">
        <f>ROUND((J74+J77+J80+J83+J86+J89)*1.21,2)</f>
        <v>1790999</v>
      </c>
      <c r="M92" s="13"/>
      <c r="N92" s="2"/>
      <c r="O92" s="2"/>
      <c r="P92" s="2"/>
      <c r="Q92" s="33">
        <f>0+Q74+Q77+Q80+Q83+Q86+Q89</f>
        <v>1480164.46</v>
      </c>
      <c r="R92" s="9">
        <f>0+R74+R77+R80+R83+R86+R89</f>
        <v>0</v>
      </c>
      <c r="S92" s="68">
        <f>Q92*(1+J92)+R92</f>
        <v>460087719212.90845</v>
      </c>
    </row>
    <row r="93" thickTop="1" thickBot="1" ht="25" customHeight="1">
      <c r="A93" s="10"/>
      <c r="B93" s="69"/>
      <c r="C93" s="69"/>
      <c r="D93" s="69"/>
      <c r="E93" s="70"/>
      <c r="F93" s="69"/>
      <c r="G93" s="71" t="s">
        <v>140</v>
      </c>
      <c r="H93" s="72">
        <f>0+J74+J77+J80+J83+J86+J89</f>
        <v>1480164.46</v>
      </c>
      <c r="I93" s="71" t="s">
        <v>141</v>
      </c>
      <c r="J93" s="73">
        <f>0+J92</f>
        <v>310834.54000000004</v>
      </c>
      <c r="K93" s="71" t="s">
        <v>142</v>
      </c>
      <c r="L93" s="74">
        <f>0+L92</f>
        <v>1790999</v>
      </c>
      <c r="M93" s="13"/>
      <c r="N93" s="2"/>
      <c r="O93" s="2"/>
      <c r="P93" s="2"/>
      <c r="Q93" s="2"/>
    </row>
    <row r="94" ht="40" customHeight="1">
      <c r="A94" s="10"/>
      <c r="B94" s="75" t="s">
        <v>184</v>
      </c>
      <c r="C94" s="1"/>
      <c r="D94" s="1"/>
      <c r="E94" s="1"/>
      <c r="F94" s="1"/>
      <c r="G94" s="1"/>
      <c r="H94" s="43"/>
      <c r="I94" s="1"/>
      <c r="J94" s="43"/>
      <c r="K94" s="1"/>
      <c r="L94" s="1"/>
      <c r="M94" s="13"/>
      <c r="N94" s="2"/>
      <c r="O94" s="2"/>
      <c r="P94" s="2"/>
      <c r="Q94" s="2"/>
    </row>
    <row r="95">
      <c r="A95" s="10"/>
      <c r="B95" s="44">
        <v>418</v>
      </c>
      <c r="C95" s="45" t="s">
        <v>461</v>
      </c>
      <c r="D95" s="45"/>
      <c r="E95" s="45" t="s">
        <v>462</v>
      </c>
      <c r="F95" s="45" t="s">
        <v>7</v>
      </c>
      <c r="G95" s="46" t="s">
        <v>169</v>
      </c>
      <c r="H95" s="47">
        <v>89.25</v>
      </c>
      <c r="I95" s="26">
        <v>127.61</v>
      </c>
      <c r="J95" s="48">
        <f>ROUND(H95*I95,2)</f>
        <v>11389.190000000001</v>
      </c>
      <c r="K95" s="49">
        <v>0.20999999999999999</v>
      </c>
      <c r="L95" s="50">
        <f>ROUND(J95*1.21,2)</f>
        <v>13780.92</v>
      </c>
      <c r="M95" s="13"/>
      <c r="N95" s="2"/>
      <c r="O95" s="2"/>
      <c r="P95" s="2"/>
      <c r="Q95" s="33">
        <f>IF(ISNUMBER(K95),IF(H95&gt;0,IF(I95&gt;0,J95,0),0),0)</f>
        <v>11389.190000000001</v>
      </c>
      <c r="R95" s="9">
        <f>IF(ISNUMBER(K95)=FALSE,J95,0)</f>
        <v>0</v>
      </c>
    </row>
    <row r="96">
      <c r="A96" s="10"/>
      <c r="B96" s="51" t="s">
        <v>125</v>
      </c>
      <c r="C96" s="1"/>
      <c r="D96" s="1"/>
      <c r="E96" s="52" t="s">
        <v>7</v>
      </c>
      <c r="F96" s="1"/>
      <c r="G96" s="1"/>
      <c r="H96" s="43"/>
      <c r="I96" s="1"/>
      <c r="J96" s="43"/>
      <c r="K96" s="1"/>
      <c r="L96" s="1"/>
      <c r="M96" s="13"/>
      <c r="N96" s="2"/>
      <c r="O96" s="2"/>
      <c r="P96" s="2"/>
      <c r="Q96" s="2"/>
    </row>
    <row r="97" thickBot="1">
      <c r="A97" s="10"/>
      <c r="B97" s="53" t="s">
        <v>127</v>
      </c>
      <c r="C97" s="54"/>
      <c r="D97" s="54"/>
      <c r="E97" s="55" t="s">
        <v>839</v>
      </c>
      <c r="F97" s="54"/>
      <c r="G97" s="54"/>
      <c r="H97" s="56"/>
      <c r="I97" s="54"/>
      <c r="J97" s="56"/>
      <c r="K97" s="54"/>
      <c r="L97" s="54"/>
      <c r="M97" s="13"/>
      <c r="N97" s="2"/>
      <c r="O97" s="2"/>
      <c r="P97" s="2"/>
      <c r="Q97" s="2"/>
    </row>
    <row r="98" thickTop="1" thickBot="1" ht="25" customHeight="1">
      <c r="A98" s="10"/>
      <c r="B98" s="1"/>
      <c r="C98" s="62">
        <v>9</v>
      </c>
      <c r="D98" s="1"/>
      <c r="E98" s="63" t="s">
        <v>112</v>
      </c>
      <c r="F98" s="1"/>
      <c r="G98" s="64" t="s">
        <v>137</v>
      </c>
      <c r="H98" s="65">
        <f>0+J95</f>
        <v>11389.190000000001</v>
      </c>
      <c r="I98" s="64" t="s">
        <v>138</v>
      </c>
      <c r="J98" s="66">
        <f>(L98-H98)</f>
        <v>2391.7299999999996</v>
      </c>
      <c r="K98" s="64" t="s">
        <v>139</v>
      </c>
      <c r="L98" s="67">
        <f>ROUND((0+J95)*1.21,2)</f>
        <v>13780.92</v>
      </c>
      <c r="M98" s="13"/>
      <c r="N98" s="2"/>
      <c r="O98" s="2"/>
      <c r="P98" s="2"/>
      <c r="Q98" s="33">
        <f>0+Q95</f>
        <v>11389.190000000001</v>
      </c>
      <c r="R98" s="9">
        <f>0+R95</f>
        <v>0</v>
      </c>
      <c r="S98" s="68">
        <f>Q98*(1+J98)+R98</f>
        <v>27251256.588699996</v>
      </c>
    </row>
    <row r="99" thickTop="1" thickBot="1" ht="25" customHeight="1">
      <c r="A99" s="10"/>
      <c r="B99" s="69"/>
      <c r="C99" s="69"/>
      <c r="D99" s="69"/>
      <c r="E99" s="70"/>
      <c r="F99" s="69"/>
      <c r="G99" s="71" t="s">
        <v>140</v>
      </c>
      <c r="H99" s="72">
        <f>0+J95</f>
        <v>11389.190000000001</v>
      </c>
      <c r="I99" s="71" t="s">
        <v>141</v>
      </c>
      <c r="J99" s="73">
        <f>0+J98</f>
        <v>2391.7299999999996</v>
      </c>
      <c r="K99" s="71" t="s">
        <v>142</v>
      </c>
      <c r="L99" s="74">
        <f>0+L98</f>
        <v>13780.92</v>
      </c>
      <c r="M99" s="13"/>
      <c r="N99" s="2"/>
      <c r="O99" s="2"/>
      <c r="P99" s="2"/>
      <c r="Q99" s="2"/>
    </row>
    <row r="100">
      <c r="A100" s="14"/>
      <c r="B100" s="4"/>
      <c r="C100" s="4"/>
      <c r="D100" s="4"/>
      <c r="E100" s="4"/>
      <c r="F100" s="4"/>
      <c r="G100" s="4"/>
      <c r="H100" s="76"/>
      <c r="I100" s="4"/>
      <c r="J100" s="76"/>
      <c r="K100" s="4"/>
      <c r="L100" s="4"/>
      <c r="M100" s="15"/>
      <c r="N100" s="2"/>
      <c r="O100" s="2"/>
      <c r="P100" s="2"/>
      <c r="Q100" s="2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"/>
      <c r="O101" s="2"/>
      <c r="P101" s="2"/>
      <c r="Q101" s="2"/>
    </row>
  </sheetData>
  <mergeCells count="61"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51:D51"/>
    <mergeCell ref="B52:D52"/>
    <mergeCell ref="B55:L55"/>
    <mergeCell ref="B57:D57"/>
    <mergeCell ref="B58:D58"/>
    <mergeCell ref="B60:D60"/>
    <mergeCell ref="B61:D61"/>
    <mergeCell ref="B63:D63"/>
    <mergeCell ref="B64:D64"/>
    <mergeCell ref="B66:D66"/>
    <mergeCell ref="B67:D67"/>
    <mergeCell ref="B69:D69"/>
    <mergeCell ref="B70:D70"/>
    <mergeCell ref="B75:D75"/>
    <mergeCell ref="B76:D76"/>
    <mergeCell ref="B78:D78"/>
    <mergeCell ref="B79:D79"/>
    <mergeCell ref="B81:D81"/>
    <mergeCell ref="B82:D82"/>
    <mergeCell ref="B84:D84"/>
    <mergeCell ref="B85:D85"/>
    <mergeCell ref="B87:D87"/>
    <mergeCell ref="B88:D88"/>
    <mergeCell ref="B90:D90"/>
    <mergeCell ref="B91:D91"/>
    <mergeCell ref="B73:L73"/>
    <mergeCell ref="B96:D96"/>
    <mergeCell ref="B97:D97"/>
    <mergeCell ref="B94:L9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5:C26"/>
    <mergeCell ref="B28:L28"/>
    <mergeCell ref="B30:D30"/>
    <mergeCell ref="B31:D31"/>
    <mergeCell ref="B33:D33"/>
    <mergeCell ref="B34:D34"/>
    <mergeCell ref="B22:D22"/>
    <mergeCell ref="B23:D2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0+(H53+H71+H92+H98)</f>
        <v>3907503.3500000001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0+H54+H72+H93+H99</f>
        <v>3907503.3500000001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840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ROUND(0+((H53+H71+H92+H98)*1.21),2)</f>
        <v>4728079.0499999998</v>
      </c>
      <c r="K11" s="1"/>
      <c r="L11" s="1"/>
      <c r="M11" s="13"/>
      <c r="N11" s="2"/>
      <c r="O11" s="2"/>
      <c r="P11" s="2"/>
      <c r="Q11" s="33">
        <f>IF(SUM(K20:K23)&gt;0,ROUND(SUM(S20:S23)/SUM(K20:K23)-1,8),0)</f>
        <v>488230.75272763998</v>
      </c>
      <c r="R11" s="9">
        <f>AVERAGE(J53,J71,J92,J98)</f>
        <v>205143.92749999996</v>
      </c>
      <c r="S11" s="9">
        <f>J10*(1+Q11)</f>
        <v>1907767209359.625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0+J29+J32+J35+J38+J41+J44+J47+J50</f>
        <v>191500</v>
      </c>
      <c r="L20" s="38">
        <f>0+L53</f>
        <v>231715</v>
      </c>
      <c r="M20" s="13"/>
      <c r="N20" s="2"/>
      <c r="O20" s="2"/>
      <c r="P20" s="2"/>
      <c r="Q20" s="2"/>
      <c r="S20" s="9">
        <f>S53</f>
        <v>7701364000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0+J56+J59+J62+J65+J68</f>
        <v>802032.47999999998</v>
      </c>
      <c r="L21" s="38">
        <f>0+L71</f>
        <v>970459.30000000005</v>
      </c>
      <c r="M21" s="13"/>
      <c r="N21" s="2"/>
      <c r="O21" s="2"/>
      <c r="P21" s="2"/>
      <c r="Q21" s="2"/>
      <c r="S21" s="9">
        <f>S71</f>
        <v>135084582175.59364</v>
      </c>
    </row>
    <row r="22">
      <c r="A22" s="10"/>
      <c r="B22" s="36">
        <v>5</v>
      </c>
      <c r="C22" s="1"/>
      <c r="D22" s="1"/>
      <c r="E22" s="37" t="s">
        <v>194</v>
      </c>
      <c r="F22" s="1"/>
      <c r="G22" s="1"/>
      <c r="H22" s="1"/>
      <c r="I22" s="1"/>
      <c r="J22" s="1"/>
      <c r="K22" s="38">
        <f>0+J74+J77+J80+J83+J86+J89</f>
        <v>2899040.5</v>
      </c>
      <c r="L22" s="38">
        <f>0+L92</f>
        <v>3507839.0099999998</v>
      </c>
      <c r="M22" s="13"/>
      <c r="N22" s="2"/>
      <c r="O22" s="2"/>
      <c r="P22" s="2"/>
      <c r="Q22" s="2"/>
      <c r="S22" s="9">
        <f>S92</f>
        <v>1764934435870.1543</v>
      </c>
    </row>
    <row r="23">
      <c r="A23" s="10"/>
      <c r="B23" s="36">
        <v>9</v>
      </c>
      <c r="C23" s="1"/>
      <c r="D23" s="1"/>
      <c r="E23" s="37" t="s">
        <v>112</v>
      </c>
      <c r="F23" s="1"/>
      <c r="G23" s="1"/>
      <c r="H23" s="1"/>
      <c r="I23" s="1"/>
      <c r="J23" s="1"/>
      <c r="K23" s="38">
        <f>0+J95</f>
        <v>14930.370000000001</v>
      </c>
      <c r="L23" s="38">
        <f>0+L98</f>
        <v>18065.75</v>
      </c>
      <c r="M23" s="13"/>
      <c r="N23" s="2"/>
      <c r="O23" s="2"/>
      <c r="P23" s="2"/>
      <c r="Q23" s="2"/>
      <c r="S23" s="9">
        <f>S98</f>
        <v>46827313.860599987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28" t="s">
        <v>113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40"/>
      <c r="N26" s="2"/>
      <c r="O26" s="2"/>
      <c r="P26" s="2"/>
      <c r="Q26" s="2"/>
    </row>
    <row r="27" ht="18" customHeight="1">
      <c r="A27" s="10"/>
      <c r="B27" s="34" t="s">
        <v>114</v>
      </c>
      <c r="C27" s="34" t="s">
        <v>106</v>
      </c>
      <c r="D27" s="34" t="s">
        <v>115</v>
      </c>
      <c r="E27" s="34" t="s">
        <v>107</v>
      </c>
      <c r="F27" s="34" t="s">
        <v>116</v>
      </c>
      <c r="G27" s="35" t="s">
        <v>117</v>
      </c>
      <c r="H27" s="23" t="s">
        <v>118</v>
      </c>
      <c r="I27" s="23" t="s">
        <v>119</v>
      </c>
      <c r="J27" s="23" t="s">
        <v>17</v>
      </c>
      <c r="K27" s="35" t="s">
        <v>120</v>
      </c>
      <c r="L27" s="23" t="s">
        <v>18</v>
      </c>
      <c r="M27" s="41"/>
      <c r="N27" s="2"/>
      <c r="O27" s="2"/>
      <c r="P27" s="2"/>
      <c r="Q27" s="2"/>
    </row>
    <row r="28" ht="40" customHeight="1">
      <c r="A28" s="10"/>
      <c r="B28" s="42" t="s">
        <v>121</v>
      </c>
      <c r="C28" s="1"/>
      <c r="D28" s="1"/>
      <c r="E28" s="1"/>
      <c r="F28" s="1"/>
      <c r="G28" s="1"/>
      <c r="H28" s="43"/>
      <c r="I28" s="1"/>
      <c r="J28" s="43"/>
      <c r="K28" s="1"/>
      <c r="L28" s="1"/>
      <c r="M28" s="13"/>
      <c r="N28" s="2"/>
      <c r="O28" s="2"/>
      <c r="P28" s="2"/>
      <c r="Q28" s="2"/>
    </row>
    <row r="29">
      <c r="A29" s="10"/>
      <c r="B29" s="44">
        <v>419</v>
      </c>
      <c r="C29" s="45" t="s">
        <v>195</v>
      </c>
      <c r="D29" s="45"/>
      <c r="E29" s="45" t="s">
        <v>196</v>
      </c>
      <c r="F29" s="45" t="s">
        <v>7</v>
      </c>
      <c r="G29" s="46" t="s">
        <v>124</v>
      </c>
      <c r="H29" s="47">
        <v>1</v>
      </c>
      <c r="I29" s="26">
        <v>8500</v>
      </c>
      <c r="J29" s="48">
        <f>ROUND(H29*I29,2)</f>
        <v>8500</v>
      </c>
      <c r="K29" s="49">
        <v>0.20999999999999999</v>
      </c>
      <c r="L29" s="50">
        <f>ROUND(J29*1.21,2)</f>
        <v>10285</v>
      </c>
      <c r="M29" s="13"/>
      <c r="N29" s="2"/>
      <c r="O29" s="2"/>
      <c r="P29" s="2"/>
      <c r="Q29" s="33">
        <f>IF(ISNUMBER(K29),IF(H29&gt;0,IF(I29&gt;0,J29,0),0),0)</f>
        <v>8500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197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7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420</v>
      </c>
      <c r="C32" s="45" t="s">
        <v>198</v>
      </c>
      <c r="D32" s="45" t="s">
        <v>199</v>
      </c>
      <c r="E32" s="45" t="s">
        <v>200</v>
      </c>
      <c r="F32" s="45" t="s">
        <v>7</v>
      </c>
      <c r="G32" s="46" t="s">
        <v>124</v>
      </c>
      <c r="H32" s="57">
        <v>1</v>
      </c>
      <c r="I32" s="58">
        <v>22500</v>
      </c>
      <c r="J32" s="59">
        <f>ROUND(H32*I32,2)</f>
        <v>22500</v>
      </c>
      <c r="K32" s="60">
        <v>0.20999999999999999</v>
      </c>
      <c r="L32" s="61">
        <f>ROUND(J32*1.21,2)</f>
        <v>27225</v>
      </c>
      <c r="M32" s="13"/>
      <c r="N32" s="2"/>
      <c r="O32" s="2"/>
      <c r="P32" s="2"/>
      <c r="Q32" s="33">
        <f>IF(ISNUMBER(K32),IF(H32&gt;0,IF(I32&gt;0,J32,0),0),0)</f>
        <v>22500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201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421</v>
      </c>
      <c r="C35" s="45" t="s">
        <v>198</v>
      </c>
      <c r="D35" s="45" t="s">
        <v>202</v>
      </c>
      <c r="E35" s="45" t="s">
        <v>200</v>
      </c>
      <c r="F35" s="45" t="s">
        <v>7</v>
      </c>
      <c r="G35" s="46" t="s">
        <v>124</v>
      </c>
      <c r="H35" s="57">
        <v>1</v>
      </c>
      <c r="I35" s="58">
        <v>14500</v>
      </c>
      <c r="J35" s="59">
        <f>ROUND(H35*I35,2)</f>
        <v>14500</v>
      </c>
      <c r="K35" s="60">
        <v>0.20999999999999999</v>
      </c>
      <c r="L35" s="61">
        <f>ROUND(J35*1.21,2)</f>
        <v>17545</v>
      </c>
      <c r="M35" s="13"/>
      <c r="N35" s="2"/>
      <c r="O35" s="2"/>
      <c r="P35" s="2"/>
      <c r="Q35" s="33">
        <f>IF(ISNUMBER(K35),IF(H35&gt;0,IF(I35&gt;0,J35,0),0),0)</f>
        <v>14500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203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7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422</v>
      </c>
      <c r="C38" s="45" t="s">
        <v>204</v>
      </c>
      <c r="D38" s="45"/>
      <c r="E38" s="45" t="s">
        <v>205</v>
      </c>
      <c r="F38" s="45" t="s">
        <v>7</v>
      </c>
      <c r="G38" s="46" t="s">
        <v>124</v>
      </c>
      <c r="H38" s="57">
        <v>1</v>
      </c>
      <c r="I38" s="58">
        <v>73500</v>
      </c>
      <c r="J38" s="59">
        <f>ROUND(H38*I38,2)</f>
        <v>73500</v>
      </c>
      <c r="K38" s="60">
        <v>0.20999999999999999</v>
      </c>
      <c r="L38" s="61">
        <f>ROUND(J38*1.21,2)</f>
        <v>88935</v>
      </c>
      <c r="M38" s="13"/>
      <c r="N38" s="2"/>
      <c r="O38" s="2"/>
      <c r="P38" s="2"/>
      <c r="Q38" s="33">
        <f>IF(ISNUMBER(K38),IF(H38&gt;0,IF(I38&gt;0,J38,0),0),0)</f>
        <v>73500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206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423</v>
      </c>
      <c r="C41" s="45" t="s">
        <v>207</v>
      </c>
      <c r="D41" s="45"/>
      <c r="E41" s="45" t="s">
        <v>208</v>
      </c>
      <c r="F41" s="45" t="s">
        <v>7</v>
      </c>
      <c r="G41" s="46" t="s">
        <v>124</v>
      </c>
      <c r="H41" s="57">
        <v>1</v>
      </c>
      <c r="I41" s="58">
        <v>8000</v>
      </c>
      <c r="J41" s="59">
        <f>ROUND(H41*I41,2)</f>
        <v>8000</v>
      </c>
      <c r="K41" s="60">
        <v>0.20999999999999999</v>
      </c>
      <c r="L41" s="61">
        <f>ROUND(J41*1.21,2)</f>
        <v>9680</v>
      </c>
      <c r="M41" s="13"/>
      <c r="N41" s="2"/>
      <c r="O41" s="2"/>
      <c r="P41" s="2"/>
      <c r="Q41" s="33">
        <f>IF(ISNUMBER(K41),IF(H41&gt;0,IF(I41&gt;0,J41,0),0),0)</f>
        <v>8000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209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7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424</v>
      </c>
      <c r="C44" s="45" t="s">
        <v>210</v>
      </c>
      <c r="D44" s="45"/>
      <c r="E44" s="45" t="s">
        <v>211</v>
      </c>
      <c r="F44" s="45" t="s">
        <v>7</v>
      </c>
      <c r="G44" s="46" t="s">
        <v>124</v>
      </c>
      <c r="H44" s="57">
        <v>1</v>
      </c>
      <c r="I44" s="58">
        <v>500</v>
      </c>
      <c r="J44" s="59">
        <f>ROUND(H44*I44,2)</f>
        <v>500</v>
      </c>
      <c r="K44" s="60">
        <v>0.20999999999999999</v>
      </c>
      <c r="L44" s="61">
        <f>ROUND(J44*1.21,2)</f>
        <v>605</v>
      </c>
      <c r="M44" s="13"/>
      <c r="N44" s="2"/>
      <c r="O44" s="2"/>
      <c r="P44" s="2"/>
      <c r="Q44" s="33">
        <f>IF(ISNUMBER(K44),IF(H44&gt;0,IF(I44&gt;0,J44,0),0),0)</f>
        <v>500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7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7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425</v>
      </c>
      <c r="C47" s="45" t="s">
        <v>212</v>
      </c>
      <c r="D47" s="45"/>
      <c r="E47" s="45" t="s">
        <v>213</v>
      </c>
      <c r="F47" s="45" t="s">
        <v>7</v>
      </c>
      <c r="G47" s="46" t="s">
        <v>124</v>
      </c>
      <c r="H47" s="57">
        <v>1</v>
      </c>
      <c r="I47" s="58">
        <v>30000</v>
      </c>
      <c r="J47" s="59">
        <f>ROUND(H47*I47,2)</f>
        <v>30000</v>
      </c>
      <c r="K47" s="60">
        <v>0.20999999999999999</v>
      </c>
      <c r="L47" s="61">
        <f>ROUND(J47*1.21,2)</f>
        <v>36300</v>
      </c>
      <c r="M47" s="13"/>
      <c r="N47" s="2"/>
      <c r="O47" s="2"/>
      <c r="P47" s="2"/>
      <c r="Q47" s="33">
        <f>IF(ISNUMBER(K47),IF(H47&gt;0,IF(I47&gt;0,J47,0),0),0)</f>
        <v>30000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7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7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>
      <c r="A50" s="10"/>
      <c r="B50" s="44">
        <v>426</v>
      </c>
      <c r="C50" s="45" t="s">
        <v>220</v>
      </c>
      <c r="D50" s="45"/>
      <c r="E50" s="45" t="s">
        <v>221</v>
      </c>
      <c r="F50" s="45" t="s">
        <v>7</v>
      </c>
      <c r="G50" s="46" t="s">
        <v>124</v>
      </c>
      <c r="H50" s="57">
        <v>1</v>
      </c>
      <c r="I50" s="58">
        <v>34000</v>
      </c>
      <c r="J50" s="59">
        <f>ROUND(H50*I50,2)</f>
        <v>34000</v>
      </c>
      <c r="K50" s="60">
        <v>0.20999999999999999</v>
      </c>
      <c r="L50" s="61">
        <f>ROUND(J50*1.21,2)</f>
        <v>41140</v>
      </c>
      <c r="M50" s="13"/>
      <c r="N50" s="2"/>
      <c r="O50" s="2"/>
      <c r="P50" s="2"/>
      <c r="Q50" s="33">
        <f>IF(ISNUMBER(K50),IF(H50&gt;0,IF(I50&gt;0,J50,0),0),0)</f>
        <v>34000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7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7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 thickBot="1" ht="25" customHeight="1">
      <c r="A53" s="10"/>
      <c r="B53" s="1"/>
      <c r="C53" s="62">
        <v>0</v>
      </c>
      <c r="D53" s="1"/>
      <c r="E53" s="63" t="s">
        <v>108</v>
      </c>
      <c r="F53" s="1"/>
      <c r="G53" s="64" t="s">
        <v>137</v>
      </c>
      <c r="H53" s="65">
        <f>J29+J32+J35+J38+J41+J44+J47+J50</f>
        <v>191500</v>
      </c>
      <c r="I53" s="64" t="s">
        <v>138</v>
      </c>
      <c r="J53" s="66">
        <f>(L53-H53)</f>
        <v>40215</v>
      </c>
      <c r="K53" s="64" t="s">
        <v>139</v>
      </c>
      <c r="L53" s="67">
        <f>ROUND((J29+J32+J35+J38+J41+J44+J47+J50)*1.21,2)</f>
        <v>231715</v>
      </c>
      <c r="M53" s="13"/>
      <c r="N53" s="2"/>
      <c r="O53" s="2"/>
      <c r="P53" s="2"/>
      <c r="Q53" s="33">
        <f>0+Q29+Q32+Q35+Q38+Q41+Q44+Q47+Q50</f>
        <v>191500</v>
      </c>
      <c r="R53" s="9">
        <f>0+R29+R32+R35+R38+R41+R44+R47+R50</f>
        <v>0</v>
      </c>
      <c r="S53" s="68">
        <f>Q53*(1+J53)+R53</f>
        <v>7701364000</v>
      </c>
    </row>
    <row r="54" thickTop="1" thickBot="1" ht="25" customHeight="1">
      <c r="A54" s="10"/>
      <c r="B54" s="69"/>
      <c r="C54" s="69"/>
      <c r="D54" s="69"/>
      <c r="E54" s="70"/>
      <c r="F54" s="69"/>
      <c r="G54" s="71" t="s">
        <v>140</v>
      </c>
      <c r="H54" s="72">
        <f>0+J29+J32+J35+J38+J41+J44+J47+J50</f>
        <v>191500</v>
      </c>
      <c r="I54" s="71" t="s">
        <v>141</v>
      </c>
      <c r="J54" s="73">
        <f>0+J53</f>
        <v>40215</v>
      </c>
      <c r="K54" s="71" t="s">
        <v>142</v>
      </c>
      <c r="L54" s="74">
        <f>0+L53</f>
        <v>231715</v>
      </c>
      <c r="M54" s="13"/>
      <c r="N54" s="2"/>
      <c r="O54" s="2"/>
      <c r="P54" s="2"/>
      <c r="Q54" s="2"/>
    </row>
    <row r="55" ht="40" customHeight="1">
      <c r="A55" s="10"/>
      <c r="B55" s="75" t="s">
        <v>143</v>
      </c>
      <c r="C55" s="1"/>
      <c r="D55" s="1"/>
      <c r="E55" s="1"/>
      <c r="F55" s="1"/>
      <c r="G55" s="1"/>
      <c r="H55" s="43"/>
      <c r="I55" s="1"/>
      <c r="J55" s="43"/>
      <c r="K55" s="1"/>
      <c r="L55" s="1"/>
      <c r="M55" s="13"/>
      <c r="N55" s="2"/>
      <c r="O55" s="2"/>
      <c r="P55" s="2"/>
      <c r="Q55" s="2"/>
    </row>
    <row r="56">
      <c r="A56" s="10"/>
      <c r="B56" s="44">
        <v>427</v>
      </c>
      <c r="C56" s="45" t="s">
        <v>222</v>
      </c>
      <c r="D56" s="45"/>
      <c r="E56" s="45" t="s">
        <v>223</v>
      </c>
      <c r="F56" s="45" t="s">
        <v>7</v>
      </c>
      <c r="G56" s="46" t="s">
        <v>224</v>
      </c>
      <c r="H56" s="47">
        <v>917</v>
      </c>
      <c r="I56" s="26">
        <v>332.43000000000001</v>
      </c>
      <c r="J56" s="48">
        <f>ROUND(H56*I56,2)</f>
        <v>304838.31</v>
      </c>
      <c r="K56" s="49">
        <v>0.20999999999999999</v>
      </c>
      <c r="L56" s="50">
        <f>ROUND(J56*1.21,2)</f>
        <v>368854.35999999999</v>
      </c>
      <c r="M56" s="13"/>
      <c r="N56" s="2"/>
      <c r="O56" s="2"/>
      <c r="P56" s="2"/>
      <c r="Q56" s="33">
        <f>IF(ISNUMBER(K56),IF(H56&gt;0,IF(I56&gt;0,J56,0),0),0)</f>
        <v>304838.31</v>
      </c>
      <c r="R56" s="9">
        <f>IF(ISNUMBER(K56)=FALSE,J56,0)</f>
        <v>0</v>
      </c>
    </row>
    <row r="57">
      <c r="A57" s="10"/>
      <c r="B57" s="51" t="s">
        <v>125</v>
      </c>
      <c r="C57" s="1"/>
      <c r="D57" s="1"/>
      <c r="E57" s="52" t="s">
        <v>825</v>
      </c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127</v>
      </c>
      <c r="C58" s="54"/>
      <c r="D58" s="54"/>
      <c r="E58" s="55" t="s">
        <v>841</v>
      </c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4">
        <v>428</v>
      </c>
      <c r="C59" s="45" t="s">
        <v>227</v>
      </c>
      <c r="D59" s="45"/>
      <c r="E59" s="45" t="s">
        <v>228</v>
      </c>
      <c r="F59" s="45" t="s">
        <v>7</v>
      </c>
      <c r="G59" s="46" t="s">
        <v>224</v>
      </c>
      <c r="H59" s="57">
        <v>286.12</v>
      </c>
      <c r="I59" s="58">
        <v>1366.8299999999999</v>
      </c>
      <c r="J59" s="59">
        <f>ROUND(H59*I59,2)</f>
        <v>391077.40000000002</v>
      </c>
      <c r="K59" s="60">
        <v>0.20999999999999999</v>
      </c>
      <c r="L59" s="61">
        <f>ROUND(J59*1.21,2)</f>
        <v>473203.65000000002</v>
      </c>
      <c r="M59" s="13"/>
      <c r="N59" s="2"/>
      <c r="O59" s="2"/>
      <c r="P59" s="2"/>
      <c r="Q59" s="33">
        <f>IF(ISNUMBER(K59),IF(H59&gt;0,IF(I59&gt;0,J59,0),0),0)</f>
        <v>391077.40000000002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229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842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>
      <c r="A62" s="10"/>
      <c r="B62" s="44">
        <v>429</v>
      </c>
      <c r="C62" s="45" t="s">
        <v>236</v>
      </c>
      <c r="D62" s="45"/>
      <c r="E62" s="45" t="s">
        <v>237</v>
      </c>
      <c r="F62" s="45" t="s">
        <v>7</v>
      </c>
      <c r="G62" s="46" t="s">
        <v>224</v>
      </c>
      <c r="H62" s="57">
        <v>19.478999999999999</v>
      </c>
      <c r="I62" s="58">
        <v>172.87</v>
      </c>
      <c r="J62" s="59">
        <f>ROUND(H62*I62,2)</f>
        <v>3367.3299999999999</v>
      </c>
      <c r="K62" s="60">
        <v>0.20999999999999999</v>
      </c>
      <c r="L62" s="61">
        <f>ROUND(J62*1.21,2)</f>
        <v>4074.4699999999998</v>
      </c>
      <c r="M62" s="13"/>
      <c r="N62" s="2"/>
      <c r="O62" s="2"/>
      <c r="P62" s="2"/>
      <c r="Q62" s="33">
        <f>IF(ISNUMBER(K62),IF(H62&gt;0,IF(I62&gt;0,J62,0),0),0)</f>
        <v>3367.3299999999999</v>
      </c>
      <c r="R62" s="9">
        <f>IF(ISNUMBER(K62)=FALSE,J62,0)</f>
        <v>0</v>
      </c>
    </row>
    <row r="63">
      <c r="A63" s="10"/>
      <c r="B63" s="51" t="s">
        <v>125</v>
      </c>
      <c r="C63" s="1"/>
      <c r="D63" s="1"/>
      <c r="E63" s="52" t="s">
        <v>7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127</v>
      </c>
      <c r="C64" s="54"/>
      <c r="D64" s="54"/>
      <c r="E64" s="55" t="s">
        <v>843</v>
      </c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>
      <c r="A65" s="10"/>
      <c r="B65" s="44">
        <v>430</v>
      </c>
      <c r="C65" s="45" t="s">
        <v>249</v>
      </c>
      <c r="D65" s="45"/>
      <c r="E65" s="45" t="s">
        <v>250</v>
      </c>
      <c r="F65" s="45" t="s">
        <v>7</v>
      </c>
      <c r="G65" s="46" t="s">
        <v>224</v>
      </c>
      <c r="H65" s="57">
        <v>585.11199999999997</v>
      </c>
      <c r="I65" s="58">
        <v>89.599999999999994</v>
      </c>
      <c r="J65" s="59">
        <f>ROUND(H65*I65,2)</f>
        <v>52426.040000000001</v>
      </c>
      <c r="K65" s="60">
        <v>0.20999999999999999</v>
      </c>
      <c r="L65" s="61">
        <f>ROUND(J65*1.21,2)</f>
        <v>63435.510000000002</v>
      </c>
      <c r="M65" s="13"/>
      <c r="N65" s="2"/>
      <c r="O65" s="2"/>
      <c r="P65" s="2"/>
      <c r="Q65" s="33">
        <f>IF(ISNUMBER(K65),IF(H65&gt;0,IF(I65&gt;0,J65,0),0),0)</f>
        <v>52426.040000000001</v>
      </c>
      <c r="R65" s="9">
        <f>IF(ISNUMBER(K65)=FALSE,J65,0)</f>
        <v>0</v>
      </c>
    </row>
    <row r="66">
      <c r="A66" s="10"/>
      <c r="B66" s="51" t="s">
        <v>125</v>
      </c>
      <c r="C66" s="1"/>
      <c r="D66" s="1"/>
      <c r="E66" s="52" t="s">
        <v>7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3" t="s">
        <v>127</v>
      </c>
      <c r="C67" s="54"/>
      <c r="D67" s="54"/>
      <c r="E67" s="55" t="s">
        <v>844</v>
      </c>
      <c r="F67" s="54"/>
      <c r="G67" s="54"/>
      <c r="H67" s="56"/>
      <c r="I67" s="54"/>
      <c r="J67" s="56"/>
      <c r="K67" s="54"/>
      <c r="L67" s="54"/>
      <c r="M67" s="13"/>
      <c r="N67" s="2"/>
      <c r="O67" s="2"/>
      <c r="P67" s="2"/>
      <c r="Q67" s="2"/>
    </row>
    <row r="68" thickTop="1">
      <c r="A68" s="10"/>
      <c r="B68" s="44">
        <v>431</v>
      </c>
      <c r="C68" s="45" t="s">
        <v>267</v>
      </c>
      <c r="D68" s="45"/>
      <c r="E68" s="45" t="s">
        <v>268</v>
      </c>
      <c r="F68" s="45" t="s">
        <v>7</v>
      </c>
      <c r="G68" s="46" t="s">
        <v>169</v>
      </c>
      <c r="H68" s="57">
        <v>2370.3910000000001</v>
      </c>
      <c r="I68" s="58">
        <v>21.23</v>
      </c>
      <c r="J68" s="59">
        <f>ROUND(H68*I68,2)</f>
        <v>50323.400000000001</v>
      </c>
      <c r="K68" s="60">
        <v>0.20999999999999999</v>
      </c>
      <c r="L68" s="61">
        <f>ROUND(J68*1.21,2)</f>
        <v>60891.309999999998</v>
      </c>
      <c r="M68" s="13"/>
      <c r="N68" s="2"/>
      <c r="O68" s="2"/>
      <c r="P68" s="2"/>
      <c r="Q68" s="33">
        <f>IF(ISNUMBER(K68),IF(H68&gt;0,IF(I68&gt;0,J68,0),0),0)</f>
        <v>50323.400000000001</v>
      </c>
      <c r="R68" s="9">
        <f>IF(ISNUMBER(K68)=FALSE,J68,0)</f>
        <v>0</v>
      </c>
    </row>
    <row r="69">
      <c r="A69" s="10"/>
      <c r="B69" s="51" t="s">
        <v>125</v>
      </c>
      <c r="C69" s="1"/>
      <c r="D69" s="1"/>
      <c r="E69" s="52" t="s">
        <v>7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3" t="s">
        <v>127</v>
      </c>
      <c r="C70" s="54"/>
      <c r="D70" s="54"/>
      <c r="E70" s="55" t="s">
        <v>845</v>
      </c>
      <c r="F70" s="54"/>
      <c r="G70" s="54"/>
      <c r="H70" s="56"/>
      <c r="I70" s="54"/>
      <c r="J70" s="56"/>
      <c r="K70" s="54"/>
      <c r="L70" s="54"/>
      <c r="M70" s="13"/>
      <c r="N70" s="2"/>
      <c r="O70" s="2"/>
      <c r="P70" s="2"/>
      <c r="Q70" s="2"/>
    </row>
    <row r="71" thickTop="1" thickBot="1" ht="25" customHeight="1">
      <c r="A71" s="10"/>
      <c r="B71" s="1"/>
      <c r="C71" s="62">
        <v>1</v>
      </c>
      <c r="D71" s="1"/>
      <c r="E71" s="63" t="s">
        <v>109</v>
      </c>
      <c r="F71" s="1"/>
      <c r="G71" s="64" t="s">
        <v>137</v>
      </c>
      <c r="H71" s="65">
        <f>J56+J59+J62+J65+J68</f>
        <v>802032.47999999998</v>
      </c>
      <c r="I71" s="64" t="s">
        <v>138</v>
      </c>
      <c r="J71" s="66">
        <f>(L71-H71)</f>
        <v>168426.82000000007</v>
      </c>
      <c r="K71" s="64" t="s">
        <v>139</v>
      </c>
      <c r="L71" s="67">
        <f>ROUND((J56+J59+J62+J65+J68)*1.21,2)</f>
        <v>970459.30000000005</v>
      </c>
      <c r="M71" s="13"/>
      <c r="N71" s="2"/>
      <c r="O71" s="2"/>
      <c r="P71" s="2"/>
      <c r="Q71" s="33">
        <f>0+Q56+Q59+Q62+Q65+Q68</f>
        <v>802032.47999999998</v>
      </c>
      <c r="R71" s="9">
        <f>0+R56+R59+R62+R65+R68</f>
        <v>0</v>
      </c>
      <c r="S71" s="68">
        <f>Q71*(1+J71)+R71</f>
        <v>135084582175.59364</v>
      </c>
    </row>
    <row r="72" thickTop="1" thickBot="1" ht="25" customHeight="1">
      <c r="A72" s="10"/>
      <c r="B72" s="69"/>
      <c r="C72" s="69"/>
      <c r="D72" s="69"/>
      <c r="E72" s="70"/>
      <c r="F72" s="69"/>
      <c r="G72" s="71" t="s">
        <v>140</v>
      </c>
      <c r="H72" s="72">
        <f>0+J56+J59+J62+J65+J68</f>
        <v>802032.47999999998</v>
      </c>
      <c r="I72" s="71" t="s">
        <v>141</v>
      </c>
      <c r="J72" s="73">
        <f>0+J71</f>
        <v>168426.82000000007</v>
      </c>
      <c r="K72" s="71" t="s">
        <v>142</v>
      </c>
      <c r="L72" s="74">
        <f>0+L71</f>
        <v>970459.30000000005</v>
      </c>
      <c r="M72" s="13"/>
      <c r="N72" s="2"/>
      <c r="O72" s="2"/>
      <c r="P72" s="2"/>
      <c r="Q72" s="2"/>
    </row>
    <row r="73" ht="40" customHeight="1">
      <c r="A73" s="10"/>
      <c r="B73" s="75" t="s">
        <v>318</v>
      </c>
      <c r="C73" s="1"/>
      <c r="D73" s="1"/>
      <c r="E73" s="1"/>
      <c r="F73" s="1"/>
      <c r="G73" s="1"/>
      <c r="H73" s="43"/>
      <c r="I73" s="1"/>
      <c r="J73" s="43"/>
      <c r="K73" s="1"/>
      <c r="L73" s="1"/>
      <c r="M73" s="13"/>
      <c r="N73" s="2"/>
      <c r="O73" s="2"/>
      <c r="P73" s="2"/>
      <c r="Q73" s="2"/>
    </row>
    <row r="74">
      <c r="A74" s="10"/>
      <c r="B74" s="44">
        <v>432</v>
      </c>
      <c r="C74" s="45" t="s">
        <v>328</v>
      </c>
      <c r="D74" s="45"/>
      <c r="E74" s="45" t="s">
        <v>329</v>
      </c>
      <c r="F74" s="45" t="s">
        <v>7</v>
      </c>
      <c r="G74" s="46" t="s">
        <v>224</v>
      </c>
      <c r="H74" s="47">
        <v>995.726</v>
      </c>
      <c r="I74" s="26">
        <v>1081.9400000000001</v>
      </c>
      <c r="J74" s="48">
        <f>ROUND(H74*I74,2)</f>
        <v>1077315.79</v>
      </c>
      <c r="K74" s="49">
        <v>0.20999999999999999</v>
      </c>
      <c r="L74" s="50">
        <f>ROUND(J74*1.21,2)</f>
        <v>1303552.1100000001</v>
      </c>
      <c r="M74" s="13"/>
      <c r="N74" s="2"/>
      <c r="O74" s="2"/>
      <c r="P74" s="2"/>
      <c r="Q74" s="33">
        <f>IF(ISNUMBER(K74),IF(H74&gt;0,IF(I74&gt;0,J74,0),0),0)</f>
        <v>1077315.79</v>
      </c>
      <c r="R74" s="9">
        <f>IF(ISNUMBER(K74)=FALSE,J74,0)</f>
        <v>0</v>
      </c>
    </row>
    <row r="75">
      <c r="A75" s="10"/>
      <c r="B75" s="51" t="s">
        <v>125</v>
      </c>
      <c r="C75" s="1"/>
      <c r="D75" s="1"/>
      <c r="E75" s="52" t="s">
        <v>7</v>
      </c>
      <c r="F75" s="1"/>
      <c r="G75" s="1"/>
      <c r="H75" s="43"/>
      <c r="I75" s="1"/>
      <c r="J75" s="43"/>
      <c r="K75" s="1"/>
      <c r="L75" s="1"/>
      <c r="M75" s="13"/>
      <c r="N75" s="2"/>
      <c r="O75" s="2"/>
      <c r="P75" s="2"/>
      <c r="Q75" s="2"/>
    </row>
    <row r="76" thickBot="1">
      <c r="A76" s="10"/>
      <c r="B76" s="53" t="s">
        <v>127</v>
      </c>
      <c r="C76" s="54"/>
      <c r="D76" s="54"/>
      <c r="E76" s="55" t="s">
        <v>846</v>
      </c>
      <c r="F76" s="54"/>
      <c r="G76" s="54"/>
      <c r="H76" s="56"/>
      <c r="I76" s="54"/>
      <c r="J76" s="56"/>
      <c r="K76" s="54"/>
      <c r="L76" s="54"/>
      <c r="M76" s="13"/>
      <c r="N76" s="2"/>
      <c r="O76" s="2"/>
      <c r="P76" s="2"/>
      <c r="Q76" s="2"/>
    </row>
    <row r="77" thickTop="1">
      <c r="A77" s="10"/>
      <c r="B77" s="44">
        <v>433</v>
      </c>
      <c r="C77" s="45" t="s">
        <v>832</v>
      </c>
      <c r="D77" s="45"/>
      <c r="E77" s="45" t="s">
        <v>833</v>
      </c>
      <c r="F77" s="45" t="s">
        <v>7</v>
      </c>
      <c r="G77" s="46" t="s">
        <v>224</v>
      </c>
      <c r="H77" s="57">
        <v>44.350999999999999</v>
      </c>
      <c r="I77" s="58">
        <v>1087.6600000000001</v>
      </c>
      <c r="J77" s="59">
        <f>ROUND(H77*I77,2)</f>
        <v>48238.809999999998</v>
      </c>
      <c r="K77" s="60">
        <v>0.20999999999999999</v>
      </c>
      <c r="L77" s="61">
        <f>ROUND(J77*1.21,2)</f>
        <v>58368.959999999999</v>
      </c>
      <c r="M77" s="13"/>
      <c r="N77" s="2"/>
      <c r="O77" s="2"/>
      <c r="P77" s="2"/>
      <c r="Q77" s="33">
        <f>IF(ISNUMBER(K77),IF(H77&gt;0,IF(I77&gt;0,J77,0),0),0)</f>
        <v>48238.809999999998</v>
      </c>
      <c r="R77" s="9">
        <f>IF(ISNUMBER(K77)=FALSE,J77,0)</f>
        <v>0</v>
      </c>
    </row>
    <row r="78">
      <c r="A78" s="10"/>
      <c r="B78" s="51" t="s">
        <v>125</v>
      </c>
      <c r="C78" s="1"/>
      <c r="D78" s="1"/>
      <c r="E78" s="52" t="s">
        <v>7</v>
      </c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 thickBot="1">
      <c r="A79" s="10"/>
      <c r="B79" s="53" t="s">
        <v>127</v>
      </c>
      <c r="C79" s="54"/>
      <c r="D79" s="54"/>
      <c r="E79" s="55" t="s">
        <v>847</v>
      </c>
      <c r="F79" s="54"/>
      <c r="G79" s="54"/>
      <c r="H79" s="56"/>
      <c r="I79" s="54"/>
      <c r="J79" s="56"/>
      <c r="K79" s="54"/>
      <c r="L79" s="54"/>
      <c r="M79" s="13"/>
      <c r="N79" s="2"/>
      <c r="O79" s="2"/>
      <c r="P79" s="2"/>
      <c r="Q79" s="2"/>
    </row>
    <row r="80" thickTop="1">
      <c r="A80" s="10"/>
      <c r="B80" s="44">
        <v>434</v>
      </c>
      <c r="C80" s="45" t="s">
        <v>337</v>
      </c>
      <c r="D80" s="45"/>
      <c r="E80" s="45" t="s">
        <v>338</v>
      </c>
      <c r="F80" s="45" t="s">
        <v>7</v>
      </c>
      <c r="G80" s="46" t="s">
        <v>169</v>
      </c>
      <c r="H80" s="57">
        <v>2484.7600000000002</v>
      </c>
      <c r="I80" s="58">
        <v>23.059999999999999</v>
      </c>
      <c r="J80" s="59">
        <f>ROUND(H80*I80,2)</f>
        <v>57298.57</v>
      </c>
      <c r="K80" s="60">
        <v>0.20999999999999999</v>
      </c>
      <c r="L80" s="61">
        <f>ROUND(J80*1.21,2)</f>
        <v>69331.270000000004</v>
      </c>
      <c r="M80" s="13"/>
      <c r="N80" s="2"/>
      <c r="O80" s="2"/>
      <c r="P80" s="2"/>
      <c r="Q80" s="33">
        <f>IF(ISNUMBER(K80),IF(H80&gt;0,IF(I80&gt;0,J80,0),0),0)</f>
        <v>57298.57</v>
      </c>
      <c r="R80" s="9">
        <f>IF(ISNUMBER(K80)=FALSE,J80,0)</f>
        <v>0</v>
      </c>
    </row>
    <row r="81">
      <c r="A81" s="10"/>
      <c r="B81" s="51" t="s">
        <v>125</v>
      </c>
      <c r="C81" s="1"/>
      <c r="D81" s="1"/>
      <c r="E81" s="52" t="s">
        <v>7</v>
      </c>
      <c r="F81" s="1"/>
      <c r="G81" s="1"/>
      <c r="H81" s="43"/>
      <c r="I81" s="1"/>
      <c r="J81" s="43"/>
      <c r="K81" s="1"/>
      <c r="L81" s="1"/>
      <c r="M81" s="13"/>
      <c r="N81" s="2"/>
      <c r="O81" s="2"/>
      <c r="P81" s="2"/>
      <c r="Q81" s="2"/>
    </row>
    <row r="82" thickBot="1">
      <c r="A82" s="10"/>
      <c r="B82" s="53" t="s">
        <v>127</v>
      </c>
      <c r="C82" s="54"/>
      <c r="D82" s="54"/>
      <c r="E82" s="55" t="s">
        <v>848</v>
      </c>
      <c r="F82" s="54"/>
      <c r="G82" s="54"/>
      <c r="H82" s="56"/>
      <c r="I82" s="54"/>
      <c r="J82" s="56"/>
      <c r="K82" s="54"/>
      <c r="L82" s="54"/>
      <c r="M82" s="13"/>
      <c r="N82" s="2"/>
      <c r="O82" s="2"/>
      <c r="P82" s="2"/>
      <c r="Q82" s="2"/>
    </row>
    <row r="83" thickTop="1">
      <c r="A83" s="10"/>
      <c r="B83" s="44">
        <v>435</v>
      </c>
      <c r="C83" s="45" t="s">
        <v>340</v>
      </c>
      <c r="D83" s="45"/>
      <c r="E83" s="45" t="s">
        <v>341</v>
      </c>
      <c r="F83" s="45" t="s">
        <v>7</v>
      </c>
      <c r="G83" s="46" t="s">
        <v>169</v>
      </c>
      <c r="H83" s="57">
        <v>2422.0079999999998</v>
      </c>
      <c r="I83" s="58">
        <v>15.210000000000001</v>
      </c>
      <c r="J83" s="59">
        <f>ROUND(H83*I83,2)</f>
        <v>36838.739999999998</v>
      </c>
      <c r="K83" s="60">
        <v>0.20999999999999999</v>
      </c>
      <c r="L83" s="61">
        <f>ROUND(J83*1.21,2)</f>
        <v>44574.879999999997</v>
      </c>
      <c r="M83" s="13"/>
      <c r="N83" s="2"/>
      <c r="O83" s="2"/>
      <c r="P83" s="2"/>
      <c r="Q83" s="33">
        <f>IF(ISNUMBER(K83),IF(H83&gt;0,IF(I83&gt;0,J83,0),0),0)</f>
        <v>36838.739999999998</v>
      </c>
      <c r="R83" s="9">
        <f>IF(ISNUMBER(K83)=FALSE,J83,0)</f>
        <v>0</v>
      </c>
    </row>
    <row r="84">
      <c r="A84" s="10"/>
      <c r="B84" s="51" t="s">
        <v>125</v>
      </c>
      <c r="C84" s="1"/>
      <c r="D84" s="1"/>
      <c r="E84" s="52" t="s">
        <v>7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127</v>
      </c>
      <c r="C85" s="54"/>
      <c r="D85" s="54"/>
      <c r="E85" s="55" t="s">
        <v>849</v>
      </c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>
      <c r="A86" s="10"/>
      <c r="B86" s="44">
        <v>436</v>
      </c>
      <c r="C86" s="45" t="s">
        <v>346</v>
      </c>
      <c r="D86" s="45"/>
      <c r="E86" s="45" t="s">
        <v>347</v>
      </c>
      <c r="F86" s="45" t="s">
        <v>7</v>
      </c>
      <c r="G86" s="46" t="s">
        <v>169</v>
      </c>
      <c r="H86" s="57">
        <v>2381.2089999999998</v>
      </c>
      <c r="I86" s="58">
        <v>268.88999999999999</v>
      </c>
      <c r="J86" s="59">
        <f>ROUND(H86*I86,2)</f>
        <v>640283.29000000004</v>
      </c>
      <c r="K86" s="60">
        <v>0.20999999999999999</v>
      </c>
      <c r="L86" s="61">
        <f>ROUND(J86*1.21,2)</f>
        <v>774742.78000000003</v>
      </c>
      <c r="M86" s="13"/>
      <c r="N86" s="2"/>
      <c r="O86" s="2"/>
      <c r="P86" s="2"/>
      <c r="Q86" s="33">
        <f>IF(ISNUMBER(K86),IF(H86&gt;0,IF(I86&gt;0,J86,0),0),0)</f>
        <v>640283.29000000004</v>
      </c>
      <c r="R86" s="9">
        <f>IF(ISNUMBER(K86)=FALSE,J86,0)</f>
        <v>0</v>
      </c>
    </row>
    <row r="87">
      <c r="A87" s="10"/>
      <c r="B87" s="51" t="s">
        <v>125</v>
      </c>
      <c r="C87" s="1"/>
      <c r="D87" s="1"/>
      <c r="E87" s="52" t="s">
        <v>7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3" t="s">
        <v>127</v>
      </c>
      <c r="C88" s="54"/>
      <c r="D88" s="54"/>
      <c r="E88" s="55" t="s">
        <v>850</v>
      </c>
      <c r="F88" s="54"/>
      <c r="G88" s="54"/>
      <c r="H88" s="56"/>
      <c r="I88" s="54"/>
      <c r="J88" s="56"/>
      <c r="K88" s="54"/>
      <c r="L88" s="54"/>
      <c r="M88" s="13"/>
      <c r="N88" s="2"/>
      <c r="O88" s="2"/>
      <c r="P88" s="2"/>
      <c r="Q88" s="2"/>
    </row>
    <row r="89" thickTop="1">
      <c r="A89" s="10"/>
      <c r="B89" s="44">
        <v>437</v>
      </c>
      <c r="C89" s="45" t="s">
        <v>376</v>
      </c>
      <c r="D89" s="45"/>
      <c r="E89" s="45" t="s">
        <v>377</v>
      </c>
      <c r="F89" s="45" t="s">
        <v>7</v>
      </c>
      <c r="G89" s="46" t="s">
        <v>169</v>
      </c>
      <c r="H89" s="57">
        <v>2438.5479999999998</v>
      </c>
      <c r="I89" s="58">
        <v>426.10000000000002</v>
      </c>
      <c r="J89" s="59">
        <f>ROUND(H89*I89,2)</f>
        <v>1039065.3</v>
      </c>
      <c r="K89" s="60">
        <v>0.20999999999999999</v>
      </c>
      <c r="L89" s="61">
        <f>ROUND(J89*1.21,2)</f>
        <v>1257269.01</v>
      </c>
      <c r="M89" s="13"/>
      <c r="N89" s="2"/>
      <c r="O89" s="2"/>
      <c r="P89" s="2"/>
      <c r="Q89" s="33">
        <f>IF(ISNUMBER(K89),IF(H89&gt;0,IF(I89&gt;0,J89,0),0),0)</f>
        <v>1039065.3</v>
      </c>
      <c r="R89" s="9">
        <f>IF(ISNUMBER(K89)=FALSE,J89,0)</f>
        <v>0</v>
      </c>
    </row>
    <row r="90">
      <c r="A90" s="10"/>
      <c r="B90" s="51" t="s">
        <v>125</v>
      </c>
      <c r="C90" s="1"/>
      <c r="D90" s="1"/>
      <c r="E90" s="52" t="s">
        <v>7</v>
      </c>
      <c r="F90" s="1"/>
      <c r="G90" s="1"/>
      <c r="H90" s="43"/>
      <c r="I90" s="1"/>
      <c r="J90" s="43"/>
      <c r="K90" s="1"/>
      <c r="L90" s="1"/>
      <c r="M90" s="13"/>
      <c r="N90" s="2"/>
      <c r="O90" s="2"/>
      <c r="P90" s="2"/>
      <c r="Q90" s="2"/>
    </row>
    <row r="91" thickBot="1">
      <c r="A91" s="10"/>
      <c r="B91" s="53" t="s">
        <v>127</v>
      </c>
      <c r="C91" s="54"/>
      <c r="D91" s="54"/>
      <c r="E91" s="55" t="s">
        <v>851</v>
      </c>
      <c r="F91" s="54"/>
      <c r="G91" s="54"/>
      <c r="H91" s="56"/>
      <c r="I91" s="54"/>
      <c r="J91" s="56"/>
      <c r="K91" s="54"/>
      <c r="L91" s="54"/>
      <c r="M91" s="13"/>
      <c r="N91" s="2"/>
      <c r="O91" s="2"/>
      <c r="P91" s="2"/>
      <c r="Q91" s="2"/>
    </row>
    <row r="92" thickTop="1" thickBot="1" ht="25" customHeight="1">
      <c r="A92" s="10"/>
      <c r="B92" s="1"/>
      <c r="C92" s="62">
        <v>5</v>
      </c>
      <c r="D92" s="1"/>
      <c r="E92" s="63" t="s">
        <v>194</v>
      </c>
      <c r="F92" s="1"/>
      <c r="G92" s="64" t="s">
        <v>137</v>
      </c>
      <c r="H92" s="65">
        <f>J74+J77+J80+J83+J86+J89</f>
        <v>2899040.5</v>
      </c>
      <c r="I92" s="64" t="s">
        <v>138</v>
      </c>
      <c r="J92" s="66">
        <f>(L92-H92)</f>
        <v>608798.50999999978</v>
      </c>
      <c r="K92" s="64" t="s">
        <v>139</v>
      </c>
      <c r="L92" s="67">
        <f>ROUND((J74+J77+J80+J83+J86+J89)*1.21,2)</f>
        <v>3507839.0099999998</v>
      </c>
      <c r="M92" s="13"/>
      <c r="N92" s="2"/>
      <c r="O92" s="2"/>
      <c r="P92" s="2"/>
      <c r="Q92" s="33">
        <f>0+Q74+Q77+Q80+Q83+Q86+Q89</f>
        <v>2899040.5</v>
      </c>
      <c r="R92" s="9">
        <f>0+R74+R77+R80+R83+R86+R89</f>
        <v>0</v>
      </c>
      <c r="S92" s="68">
        <f>Q92*(1+J92)+R92</f>
        <v>1764934435870.1543</v>
      </c>
    </row>
    <row r="93" thickTop="1" thickBot="1" ht="25" customHeight="1">
      <c r="A93" s="10"/>
      <c r="B93" s="69"/>
      <c r="C93" s="69"/>
      <c r="D93" s="69"/>
      <c r="E93" s="70"/>
      <c r="F93" s="69"/>
      <c r="G93" s="71" t="s">
        <v>140</v>
      </c>
      <c r="H93" s="72">
        <f>0+J74+J77+J80+J83+J86+J89</f>
        <v>2899040.5</v>
      </c>
      <c r="I93" s="71" t="s">
        <v>141</v>
      </c>
      <c r="J93" s="73">
        <f>0+J92</f>
        <v>608798.50999999978</v>
      </c>
      <c r="K93" s="71" t="s">
        <v>142</v>
      </c>
      <c r="L93" s="74">
        <f>0+L92</f>
        <v>3507839.0099999998</v>
      </c>
      <c r="M93" s="13"/>
      <c r="N93" s="2"/>
      <c r="O93" s="2"/>
      <c r="P93" s="2"/>
      <c r="Q93" s="2"/>
    </row>
    <row r="94" ht="40" customHeight="1">
      <c r="A94" s="10"/>
      <c r="B94" s="75" t="s">
        <v>184</v>
      </c>
      <c r="C94" s="1"/>
      <c r="D94" s="1"/>
      <c r="E94" s="1"/>
      <c r="F94" s="1"/>
      <c r="G94" s="1"/>
      <c r="H94" s="43"/>
      <c r="I94" s="1"/>
      <c r="J94" s="43"/>
      <c r="K94" s="1"/>
      <c r="L94" s="1"/>
      <c r="M94" s="13"/>
      <c r="N94" s="2"/>
      <c r="O94" s="2"/>
      <c r="P94" s="2"/>
      <c r="Q94" s="2"/>
    </row>
    <row r="95">
      <c r="A95" s="10"/>
      <c r="B95" s="44">
        <v>438</v>
      </c>
      <c r="C95" s="45" t="s">
        <v>461</v>
      </c>
      <c r="D95" s="45"/>
      <c r="E95" s="45" t="s">
        <v>462</v>
      </c>
      <c r="F95" s="45" t="s">
        <v>7</v>
      </c>
      <c r="G95" s="46" t="s">
        <v>169</v>
      </c>
      <c r="H95" s="47">
        <v>117</v>
      </c>
      <c r="I95" s="26">
        <v>127.61</v>
      </c>
      <c r="J95" s="48">
        <f>ROUND(H95*I95,2)</f>
        <v>14930.370000000001</v>
      </c>
      <c r="K95" s="49">
        <v>0.20999999999999999</v>
      </c>
      <c r="L95" s="50">
        <f>ROUND(J95*1.21,2)</f>
        <v>18065.75</v>
      </c>
      <c r="M95" s="13"/>
      <c r="N95" s="2"/>
      <c r="O95" s="2"/>
      <c r="P95" s="2"/>
      <c r="Q95" s="33">
        <f>IF(ISNUMBER(K95),IF(H95&gt;0,IF(I95&gt;0,J95,0),0),0)</f>
        <v>14930.370000000001</v>
      </c>
      <c r="R95" s="9">
        <f>IF(ISNUMBER(K95)=FALSE,J95,0)</f>
        <v>0</v>
      </c>
    </row>
    <row r="96">
      <c r="A96" s="10"/>
      <c r="B96" s="51" t="s">
        <v>125</v>
      </c>
      <c r="C96" s="1"/>
      <c r="D96" s="1"/>
      <c r="E96" s="52" t="s">
        <v>7</v>
      </c>
      <c r="F96" s="1"/>
      <c r="G96" s="1"/>
      <c r="H96" s="43"/>
      <c r="I96" s="1"/>
      <c r="J96" s="43"/>
      <c r="K96" s="1"/>
      <c r="L96" s="1"/>
      <c r="M96" s="13"/>
      <c r="N96" s="2"/>
      <c r="O96" s="2"/>
      <c r="P96" s="2"/>
      <c r="Q96" s="2"/>
    </row>
    <row r="97" thickBot="1">
      <c r="A97" s="10"/>
      <c r="B97" s="53" t="s">
        <v>127</v>
      </c>
      <c r="C97" s="54"/>
      <c r="D97" s="54"/>
      <c r="E97" s="55" t="s">
        <v>852</v>
      </c>
      <c r="F97" s="54"/>
      <c r="G97" s="54"/>
      <c r="H97" s="56"/>
      <c r="I97" s="54"/>
      <c r="J97" s="56"/>
      <c r="K97" s="54"/>
      <c r="L97" s="54"/>
      <c r="M97" s="13"/>
      <c r="N97" s="2"/>
      <c r="O97" s="2"/>
      <c r="P97" s="2"/>
      <c r="Q97" s="2"/>
    </row>
    <row r="98" thickTop="1" thickBot="1" ht="25" customHeight="1">
      <c r="A98" s="10"/>
      <c r="B98" s="1"/>
      <c r="C98" s="62">
        <v>9</v>
      </c>
      <c r="D98" s="1"/>
      <c r="E98" s="63" t="s">
        <v>112</v>
      </c>
      <c r="F98" s="1"/>
      <c r="G98" s="64" t="s">
        <v>137</v>
      </c>
      <c r="H98" s="65">
        <f>0+J95</f>
        <v>14930.370000000001</v>
      </c>
      <c r="I98" s="64" t="s">
        <v>138</v>
      </c>
      <c r="J98" s="66">
        <f>(L98-H98)</f>
        <v>3135.3799999999992</v>
      </c>
      <c r="K98" s="64" t="s">
        <v>139</v>
      </c>
      <c r="L98" s="67">
        <f>ROUND((0+J95)*1.21,2)</f>
        <v>18065.75</v>
      </c>
      <c r="M98" s="13"/>
      <c r="N98" s="2"/>
      <c r="O98" s="2"/>
      <c r="P98" s="2"/>
      <c r="Q98" s="33">
        <f>0+Q95</f>
        <v>14930.370000000001</v>
      </c>
      <c r="R98" s="9">
        <f>0+R95</f>
        <v>0</v>
      </c>
      <c r="S98" s="68">
        <f>Q98*(1+J98)+R98</f>
        <v>46827313.860599987</v>
      </c>
    </row>
    <row r="99" thickTop="1" thickBot="1" ht="25" customHeight="1">
      <c r="A99" s="10"/>
      <c r="B99" s="69"/>
      <c r="C99" s="69"/>
      <c r="D99" s="69"/>
      <c r="E99" s="70"/>
      <c r="F99" s="69"/>
      <c r="G99" s="71" t="s">
        <v>140</v>
      </c>
      <c r="H99" s="72">
        <f>0+J95</f>
        <v>14930.370000000001</v>
      </c>
      <c r="I99" s="71" t="s">
        <v>141</v>
      </c>
      <c r="J99" s="73">
        <f>0+J98</f>
        <v>3135.3799999999992</v>
      </c>
      <c r="K99" s="71" t="s">
        <v>142</v>
      </c>
      <c r="L99" s="74">
        <f>0+L98</f>
        <v>18065.75</v>
      </c>
      <c r="M99" s="13"/>
      <c r="N99" s="2"/>
      <c r="O99" s="2"/>
      <c r="P99" s="2"/>
      <c r="Q99" s="2"/>
    </row>
    <row r="100">
      <c r="A100" s="14"/>
      <c r="B100" s="4"/>
      <c r="C100" s="4"/>
      <c r="D100" s="4"/>
      <c r="E100" s="4"/>
      <c r="F100" s="4"/>
      <c r="G100" s="4"/>
      <c r="H100" s="76"/>
      <c r="I100" s="4"/>
      <c r="J100" s="76"/>
      <c r="K100" s="4"/>
      <c r="L100" s="4"/>
      <c r="M100" s="15"/>
      <c r="N100" s="2"/>
      <c r="O100" s="2"/>
      <c r="P100" s="2"/>
      <c r="Q100" s="2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"/>
      <c r="O101" s="2"/>
      <c r="P101" s="2"/>
      <c r="Q101" s="2"/>
    </row>
  </sheetData>
  <mergeCells count="61"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51:D51"/>
    <mergeCell ref="B52:D52"/>
    <mergeCell ref="B55:L55"/>
    <mergeCell ref="B57:D57"/>
    <mergeCell ref="B58:D58"/>
    <mergeCell ref="B60:D60"/>
    <mergeCell ref="B61:D61"/>
    <mergeCell ref="B63:D63"/>
    <mergeCell ref="B64:D64"/>
    <mergeCell ref="B66:D66"/>
    <mergeCell ref="B67:D67"/>
    <mergeCell ref="B69:D69"/>
    <mergeCell ref="B70:D70"/>
    <mergeCell ref="B75:D75"/>
    <mergeCell ref="B76:D76"/>
    <mergeCell ref="B78:D78"/>
    <mergeCell ref="B79:D79"/>
    <mergeCell ref="B81:D81"/>
    <mergeCell ref="B82:D82"/>
    <mergeCell ref="B84:D84"/>
    <mergeCell ref="B85:D85"/>
    <mergeCell ref="B87:D87"/>
    <mergeCell ref="B88:D88"/>
    <mergeCell ref="B90:D90"/>
    <mergeCell ref="B91:D91"/>
    <mergeCell ref="B73:L73"/>
    <mergeCell ref="B96:D96"/>
    <mergeCell ref="B97:D97"/>
    <mergeCell ref="B94:L9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5:C26"/>
    <mergeCell ref="B28:L28"/>
    <mergeCell ref="B30:D30"/>
    <mergeCell ref="B31:D31"/>
    <mergeCell ref="B33:D33"/>
    <mergeCell ref="B34:D34"/>
    <mergeCell ref="B22:D22"/>
    <mergeCell ref="B23:D2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0+(H42+H66+H78+H84+H93)</f>
        <v>4161426.71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0+H43+H67+H79+H85+H94</f>
        <v>4161426.71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103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ROUND(0+((H42+H66+H78+H84+H93)*1.21),2)</f>
        <v>5035326.3200000003</v>
      </c>
      <c r="K11" s="1"/>
      <c r="L11" s="1"/>
      <c r="M11" s="13"/>
      <c r="N11" s="2"/>
      <c r="O11" s="2"/>
      <c r="P11" s="2"/>
      <c r="Q11" s="33">
        <f>IF(SUM(K20:K24)&gt;0,ROUND(SUM(S20:S24)/SUM(K20:K24)-1,8),0)</f>
        <v>291124.37007159</v>
      </c>
      <c r="R11" s="9">
        <f>AVERAGE(J42,J66,J78,J84,J93)</f>
        <v>174779.92200000002</v>
      </c>
      <c r="S11" s="9">
        <f>J10*(1+Q11)</f>
        <v>1211496890974.5493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0+J30+J33+J36+J39</f>
        <v>665000</v>
      </c>
      <c r="L20" s="38">
        <f>0+L42</f>
        <v>804650</v>
      </c>
      <c r="M20" s="13"/>
      <c r="N20" s="2"/>
      <c r="O20" s="2"/>
      <c r="P20" s="2"/>
      <c r="Q20" s="2"/>
      <c r="S20" s="9">
        <f>S42</f>
        <v>92867915000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0+J45+J48+J51+J54+J57+J60+J63</f>
        <v>1455835.3500000001</v>
      </c>
      <c r="L21" s="38">
        <f>0+L66</f>
        <v>1761560.77</v>
      </c>
      <c r="M21" s="13"/>
      <c r="N21" s="2"/>
      <c r="O21" s="2"/>
      <c r="P21" s="2"/>
      <c r="Q21" s="2"/>
      <c r="S21" s="9">
        <f>S66</f>
        <v>445087329664.9469</v>
      </c>
    </row>
    <row r="22">
      <c r="A22" s="10"/>
      <c r="B22" s="36">
        <v>7</v>
      </c>
      <c r="C22" s="1"/>
      <c r="D22" s="1"/>
      <c r="E22" s="37" t="s">
        <v>110</v>
      </c>
      <c r="F22" s="1"/>
      <c r="G22" s="1"/>
      <c r="H22" s="1"/>
      <c r="I22" s="1"/>
      <c r="J22" s="1"/>
      <c r="K22" s="38">
        <f>0+J69+J72+J75</f>
        <v>1777670</v>
      </c>
      <c r="L22" s="38">
        <f>0+L78</f>
        <v>2150980.7000000002</v>
      </c>
      <c r="M22" s="13"/>
      <c r="N22" s="2"/>
      <c r="O22" s="2"/>
      <c r="P22" s="2"/>
      <c r="Q22" s="2"/>
      <c r="S22" s="9">
        <f>S78</f>
        <v>663625009739.00037</v>
      </c>
    </row>
    <row r="23">
      <c r="A23" s="10"/>
      <c r="B23" s="36">
        <v>8</v>
      </c>
      <c r="C23" s="1"/>
      <c r="D23" s="1"/>
      <c r="E23" s="37" t="s">
        <v>111</v>
      </c>
      <c r="F23" s="1"/>
      <c r="G23" s="1"/>
      <c r="H23" s="1"/>
      <c r="I23" s="1"/>
      <c r="J23" s="1"/>
      <c r="K23" s="38">
        <f>0+J81</f>
        <v>211012.56</v>
      </c>
      <c r="L23" s="38">
        <f>0+L84</f>
        <v>255325.20000000001</v>
      </c>
      <c r="M23" s="13"/>
      <c r="N23" s="2"/>
      <c r="O23" s="2"/>
      <c r="P23" s="2"/>
      <c r="Q23" s="2"/>
      <c r="S23" s="9">
        <f>S84</f>
        <v>9350734619.3184032</v>
      </c>
    </row>
    <row r="24">
      <c r="A24" s="10"/>
      <c r="B24" s="36">
        <v>9</v>
      </c>
      <c r="C24" s="1"/>
      <c r="D24" s="1"/>
      <c r="E24" s="37" t="s">
        <v>112</v>
      </c>
      <c r="F24" s="1"/>
      <c r="G24" s="1"/>
      <c r="H24" s="1"/>
      <c r="I24" s="1"/>
      <c r="J24" s="1"/>
      <c r="K24" s="38">
        <f>0+J87+J90</f>
        <v>51908.800000000003</v>
      </c>
      <c r="L24" s="38">
        <f>0+L93</f>
        <v>62809.650000000001</v>
      </c>
      <c r="M24" s="13"/>
      <c r="N24" s="2"/>
      <c r="O24" s="2"/>
      <c r="P24" s="2"/>
      <c r="Q24" s="2"/>
      <c r="S24" s="9">
        <f>S93</f>
        <v>565901951.27999997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39"/>
      <c r="N25" s="2"/>
      <c r="O25" s="2"/>
      <c r="P25" s="2"/>
      <c r="Q25" s="2"/>
    </row>
    <row r="26" ht="14" customHeight="1">
      <c r="A26" s="4"/>
      <c r="B26" s="28" t="s">
        <v>113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40"/>
      <c r="N27" s="2"/>
      <c r="O27" s="2"/>
      <c r="P27" s="2"/>
      <c r="Q27" s="2"/>
    </row>
    <row r="28" ht="18" customHeight="1">
      <c r="A28" s="10"/>
      <c r="B28" s="34" t="s">
        <v>114</v>
      </c>
      <c r="C28" s="34" t="s">
        <v>106</v>
      </c>
      <c r="D28" s="34" t="s">
        <v>115</v>
      </c>
      <c r="E28" s="34" t="s">
        <v>107</v>
      </c>
      <c r="F28" s="34" t="s">
        <v>116</v>
      </c>
      <c r="G28" s="35" t="s">
        <v>117</v>
      </c>
      <c r="H28" s="23" t="s">
        <v>118</v>
      </c>
      <c r="I28" s="23" t="s">
        <v>119</v>
      </c>
      <c r="J28" s="23" t="s">
        <v>17</v>
      </c>
      <c r="K28" s="35" t="s">
        <v>120</v>
      </c>
      <c r="L28" s="23" t="s">
        <v>18</v>
      </c>
      <c r="M28" s="41"/>
      <c r="N28" s="2"/>
      <c r="O28" s="2"/>
      <c r="P28" s="2"/>
      <c r="Q28" s="2"/>
    </row>
    <row r="29" ht="40" customHeight="1">
      <c r="A29" s="10"/>
      <c r="B29" s="42" t="s">
        <v>121</v>
      </c>
      <c r="C29" s="1"/>
      <c r="D29" s="1"/>
      <c r="E29" s="1"/>
      <c r="F29" s="1"/>
      <c r="G29" s="1"/>
      <c r="H29" s="43"/>
      <c r="I29" s="1"/>
      <c r="J29" s="43"/>
      <c r="K29" s="1"/>
      <c r="L29" s="1"/>
      <c r="M29" s="13"/>
      <c r="N29" s="2"/>
      <c r="O29" s="2"/>
      <c r="P29" s="2"/>
      <c r="Q29" s="2"/>
    </row>
    <row r="30">
      <c r="A30" s="10"/>
      <c r="B30" s="44">
        <v>1</v>
      </c>
      <c r="C30" s="45" t="s">
        <v>122</v>
      </c>
      <c r="D30" s="45"/>
      <c r="E30" s="45" t="s">
        <v>123</v>
      </c>
      <c r="F30" s="45" t="s">
        <v>7</v>
      </c>
      <c r="G30" s="46" t="s">
        <v>124</v>
      </c>
      <c r="H30" s="47">
        <v>1</v>
      </c>
      <c r="I30" s="26">
        <v>40000</v>
      </c>
      <c r="J30" s="48">
        <f>ROUND(H30*I30,2)</f>
        <v>40000</v>
      </c>
      <c r="K30" s="49">
        <v>0.20999999999999999</v>
      </c>
      <c r="L30" s="50">
        <f>ROUND(J30*1.21,2)</f>
        <v>48400</v>
      </c>
      <c r="M30" s="13"/>
      <c r="N30" s="2"/>
      <c r="O30" s="2"/>
      <c r="P30" s="2"/>
      <c r="Q30" s="33">
        <f>IF(ISNUMBER(K30),IF(H30&gt;0,IF(I30&gt;0,J30,0),0),0)</f>
        <v>40000</v>
      </c>
      <c r="R30" s="9">
        <f>IF(ISNUMBER(K30)=FALSE,J30,0)</f>
        <v>0</v>
      </c>
    </row>
    <row r="31">
      <c r="A31" s="10"/>
      <c r="B31" s="51" t="s">
        <v>125</v>
      </c>
      <c r="C31" s="1"/>
      <c r="D31" s="1"/>
      <c r="E31" s="52" t="s">
        <v>126</v>
      </c>
      <c r="F31" s="1"/>
      <c r="G31" s="1"/>
      <c r="H31" s="43"/>
      <c r="I31" s="1"/>
      <c r="J31" s="43"/>
      <c r="K31" s="1"/>
      <c r="L31" s="1"/>
      <c r="M31" s="13"/>
      <c r="N31" s="2"/>
      <c r="O31" s="2"/>
      <c r="P31" s="2"/>
      <c r="Q31" s="2"/>
    </row>
    <row r="32" thickBot="1">
      <c r="A32" s="10"/>
      <c r="B32" s="53" t="s">
        <v>127</v>
      </c>
      <c r="C32" s="54"/>
      <c r="D32" s="54"/>
      <c r="E32" s="55" t="s">
        <v>7</v>
      </c>
      <c r="F32" s="54"/>
      <c r="G32" s="54"/>
      <c r="H32" s="56"/>
      <c r="I32" s="54"/>
      <c r="J32" s="56"/>
      <c r="K32" s="54"/>
      <c r="L32" s="54"/>
      <c r="M32" s="13"/>
      <c r="N32" s="2"/>
      <c r="O32" s="2"/>
      <c r="P32" s="2"/>
      <c r="Q32" s="2"/>
    </row>
    <row r="33" thickTop="1">
      <c r="A33" s="10"/>
      <c r="B33" s="44">
        <v>2</v>
      </c>
      <c r="C33" s="45" t="s">
        <v>128</v>
      </c>
      <c r="D33" s="45"/>
      <c r="E33" s="45" t="s">
        <v>129</v>
      </c>
      <c r="F33" s="45" t="s">
        <v>7</v>
      </c>
      <c r="G33" s="46" t="s">
        <v>130</v>
      </c>
      <c r="H33" s="57">
        <v>24</v>
      </c>
      <c r="I33" s="58">
        <v>15000</v>
      </c>
      <c r="J33" s="59">
        <f>ROUND(H33*I33,2)</f>
        <v>360000</v>
      </c>
      <c r="K33" s="60">
        <v>0.20999999999999999</v>
      </c>
      <c r="L33" s="61">
        <f>ROUND(J33*1.21,2)</f>
        <v>435600</v>
      </c>
      <c r="M33" s="13"/>
      <c r="N33" s="2"/>
      <c r="O33" s="2"/>
      <c r="P33" s="2"/>
      <c r="Q33" s="33">
        <f>IF(ISNUMBER(K33),IF(H33&gt;0,IF(I33&gt;0,J33,0),0),0)</f>
        <v>360000</v>
      </c>
      <c r="R33" s="9">
        <f>IF(ISNUMBER(K33)=FALSE,J33,0)</f>
        <v>0</v>
      </c>
    </row>
    <row r="34">
      <c r="A34" s="10"/>
      <c r="B34" s="51" t="s">
        <v>125</v>
      </c>
      <c r="C34" s="1"/>
      <c r="D34" s="1"/>
      <c r="E34" s="52" t="s">
        <v>131</v>
      </c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 thickBot="1">
      <c r="A35" s="10"/>
      <c r="B35" s="53" t="s">
        <v>127</v>
      </c>
      <c r="C35" s="54"/>
      <c r="D35" s="54"/>
      <c r="E35" s="55" t="s">
        <v>7</v>
      </c>
      <c r="F35" s="54"/>
      <c r="G35" s="54"/>
      <c r="H35" s="56"/>
      <c r="I35" s="54"/>
      <c r="J35" s="56"/>
      <c r="K35" s="54"/>
      <c r="L35" s="54"/>
      <c r="M35" s="13"/>
      <c r="N35" s="2"/>
      <c r="O35" s="2"/>
      <c r="P35" s="2"/>
      <c r="Q35" s="2"/>
    </row>
    <row r="36" thickTop="1">
      <c r="A36" s="10"/>
      <c r="B36" s="44">
        <v>3</v>
      </c>
      <c r="C36" s="45" t="s">
        <v>132</v>
      </c>
      <c r="D36" s="45" t="s">
        <v>7</v>
      </c>
      <c r="E36" s="45" t="s">
        <v>133</v>
      </c>
      <c r="F36" s="45" t="s">
        <v>7</v>
      </c>
      <c r="G36" s="46" t="s">
        <v>124</v>
      </c>
      <c r="H36" s="57">
        <v>1</v>
      </c>
      <c r="I36" s="58">
        <v>240000</v>
      </c>
      <c r="J36" s="59">
        <f>ROUND(H36*I36,2)</f>
        <v>240000</v>
      </c>
      <c r="K36" s="60">
        <v>0.20999999999999999</v>
      </c>
      <c r="L36" s="61">
        <f>ROUND(J36*1.21,2)</f>
        <v>290400</v>
      </c>
      <c r="M36" s="13"/>
      <c r="N36" s="2"/>
      <c r="O36" s="2"/>
      <c r="P36" s="2"/>
      <c r="Q36" s="33">
        <f>IF(ISNUMBER(K36),IF(H36&gt;0,IF(I36&gt;0,J36,0),0),0)</f>
        <v>240000</v>
      </c>
      <c r="R36" s="9">
        <f>IF(ISNUMBER(K36)=FALSE,J36,0)</f>
        <v>0</v>
      </c>
    </row>
    <row r="37">
      <c r="A37" s="10"/>
      <c r="B37" s="51" t="s">
        <v>125</v>
      </c>
      <c r="C37" s="1"/>
      <c r="D37" s="1"/>
      <c r="E37" s="52" t="s">
        <v>134</v>
      </c>
      <c r="F37" s="1"/>
      <c r="G37" s="1"/>
      <c r="H37" s="43"/>
      <c r="I37" s="1"/>
      <c r="J37" s="43"/>
      <c r="K37" s="1"/>
      <c r="L37" s="1"/>
      <c r="M37" s="13"/>
      <c r="N37" s="2"/>
      <c r="O37" s="2"/>
      <c r="P37" s="2"/>
      <c r="Q37" s="2"/>
    </row>
    <row r="38" thickBot="1">
      <c r="A38" s="10"/>
      <c r="B38" s="53" t="s">
        <v>127</v>
      </c>
      <c r="C38" s="54"/>
      <c r="D38" s="54"/>
      <c r="E38" s="55" t="s">
        <v>7</v>
      </c>
      <c r="F38" s="54"/>
      <c r="G38" s="54"/>
      <c r="H38" s="56"/>
      <c r="I38" s="54"/>
      <c r="J38" s="56"/>
      <c r="K38" s="54"/>
      <c r="L38" s="54"/>
      <c r="M38" s="13"/>
      <c r="N38" s="2"/>
      <c r="O38" s="2"/>
      <c r="P38" s="2"/>
      <c r="Q38" s="2"/>
    </row>
    <row r="39" thickTop="1">
      <c r="A39" s="10"/>
      <c r="B39" s="44">
        <v>4</v>
      </c>
      <c r="C39" s="45" t="s">
        <v>135</v>
      </c>
      <c r="D39" s="45" t="s">
        <v>7</v>
      </c>
      <c r="E39" s="45" t="s">
        <v>133</v>
      </c>
      <c r="F39" s="45" t="s">
        <v>7</v>
      </c>
      <c r="G39" s="46" t="s">
        <v>124</v>
      </c>
      <c r="H39" s="57">
        <v>1</v>
      </c>
      <c r="I39" s="58">
        <v>25000</v>
      </c>
      <c r="J39" s="59">
        <f>ROUND(H39*I39,2)</f>
        <v>25000</v>
      </c>
      <c r="K39" s="60">
        <v>0.20999999999999999</v>
      </c>
      <c r="L39" s="61">
        <f>ROUND(J39*1.21,2)</f>
        <v>30250</v>
      </c>
      <c r="M39" s="13"/>
      <c r="N39" s="2"/>
      <c r="O39" s="2"/>
      <c r="P39" s="2"/>
      <c r="Q39" s="33">
        <f>IF(ISNUMBER(K39),IF(H39&gt;0,IF(I39&gt;0,J39,0),0),0)</f>
        <v>25000</v>
      </c>
      <c r="R39" s="9">
        <f>IF(ISNUMBER(K39)=FALSE,J39,0)</f>
        <v>0</v>
      </c>
    </row>
    <row r="40">
      <c r="A40" s="10"/>
      <c r="B40" s="51" t="s">
        <v>125</v>
      </c>
      <c r="C40" s="1"/>
      <c r="D40" s="1"/>
      <c r="E40" s="52" t="s">
        <v>136</v>
      </c>
      <c r="F40" s="1"/>
      <c r="G40" s="1"/>
      <c r="H40" s="43"/>
      <c r="I40" s="1"/>
      <c r="J40" s="43"/>
      <c r="K40" s="1"/>
      <c r="L40" s="1"/>
      <c r="M40" s="13"/>
      <c r="N40" s="2"/>
      <c r="O40" s="2"/>
      <c r="P40" s="2"/>
      <c r="Q40" s="2"/>
    </row>
    <row r="41" thickBot="1">
      <c r="A41" s="10"/>
      <c r="B41" s="53" t="s">
        <v>127</v>
      </c>
      <c r="C41" s="54"/>
      <c r="D41" s="54"/>
      <c r="E41" s="55" t="s">
        <v>7</v>
      </c>
      <c r="F41" s="54"/>
      <c r="G41" s="54"/>
      <c r="H41" s="56"/>
      <c r="I41" s="54"/>
      <c r="J41" s="56"/>
      <c r="K41" s="54"/>
      <c r="L41" s="54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2">
        <v>0</v>
      </c>
      <c r="D42" s="1"/>
      <c r="E42" s="63" t="s">
        <v>108</v>
      </c>
      <c r="F42" s="1"/>
      <c r="G42" s="64" t="s">
        <v>137</v>
      </c>
      <c r="H42" s="65">
        <f>J30+J33+J36+J39</f>
        <v>665000</v>
      </c>
      <c r="I42" s="64" t="s">
        <v>138</v>
      </c>
      <c r="J42" s="66">
        <f>(L42-H42)</f>
        <v>139650</v>
      </c>
      <c r="K42" s="64" t="s">
        <v>139</v>
      </c>
      <c r="L42" s="67">
        <f>ROUND((J30+J33+J36+J39)*1.21,2)</f>
        <v>804650</v>
      </c>
      <c r="M42" s="13"/>
      <c r="N42" s="2"/>
      <c r="O42" s="2"/>
      <c r="P42" s="2"/>
      <c r="Q42" s="33">
        <f>0+Q30+Q33+Q36+Q39</f>
        <v>665000</v>
      </c>
      <c r="R42" s="9">
        <f>0+R30+R33+R36+R39</f>
        <v>0</v>
      </c>
      <c r="S42" s="68">
        <f>Q42*(1+J42)+R42</f>
        <v>92867915000</v>
      </c>
    </row>
    <row r="43" thickTop="1" thickBot="1" ht="25" customHeight="1">
      <c r="A43" s="10"/>
      <c r="B43" s="69"/>
      <c r="C43" s="69"/>
      <c r="D43" s="69"/>
      <c r="E43" s="70"/>
      <c r="F43" s="69"/>
      <c r="G43" s="71" t="s">
        <v>140</v>
      </c>
      <c r="H43" s="72">
        <f>0+J30+J33+J36+J39</f>
        <v>665000</v>
      </c>
      <c r="I43" s="71" t="s">
        <v>141</v>
      </c>
      <c r="J43" s="73">
        <f>0+J42</f>
        <v>139650</v>
      </c>
      <c r="K43" s="71" t="s">
        <v>142</v>
      </c>
      <c r="L43" s="74">
        <f>0+L42</f>
        <v>804650</v>
      </c>
      <c r="M43" s="13"/>
      <c r="N43" s="2"/>
      <c r="O43" s="2"/>
      <c r="P43" s="2"/>
      <c r="Q43" s="2"/>
    </row>
    <row r="44" ht="40" customHeight="1">
      <c r="A44" s="10"/>
      <c r="B44" s="75" t="s">
        <v>143</v>
      </c>
      <c r="C44" s="1"/>
      <c r="D44" s="1"/>
      <c r="E44" s="1"/>
      <c r="F44" s="1"/>
      <c r="G44" s="1"/>
      <c r="H44" s="43"/>
      <c r="I44" s="1"/>
      <c r="J44" s="43"/>
      <c r="K44" s="1"/>
      <c r="L44" s="1"/>
      <c r="M44" s="13"/>
      <c r="N44" s="2"/>
      <c r="O44" s="2"/>
      <c r="P44" s="2"/>
      <c r="Q44" s="2"/>
    </row>
    <row r="45">
      <c r="A45" s="10"/>
      <c r="B45" s="44">
        <v>6</v>
      </c>
      <c r="C45" s="45" t="s">
        <v>144</v>
      </c>
      <c r="D45" s="45" t="s">
        <v>7</v>
      </c>
      <c r="E45" s="45" t="s">
        <v>145</v>
      </c>
      <c r="F45" s="45" t="s">
        <v>7</v>
      </c>
      <c r="G45" s="46" t="s">
        <v>146</v>
      </c>
      <c r="H45" s="47">
        <v>9</v>
      </c>
      <c r="I45" s="26">
        <v>1588.79</v>
      </c>
      <c r="J45" s="48">
        <f>ROUND(H45*I45,2)</f>
        <v>14299.110000000001</v>
      </c>
      <c r="K45" s="49">
        <v>0.20999999999999999</v>
      </c>
      <c r="L45" s="50">
        <f>ROUND(J45*1.21,2)</f>
        <v>17301.919999999998</v>
      </c>
      <c r="M45" s="13"/>
      <c r="N45" s="2"/>
      <c r="O45" s="2"/>
      <c r="P45" s="2"/>
      <c r="Q45" s="33">
        <f>IF(ISNUMBER(K45),IF(H45&gt;0,IF(I45&gt;0,J45,0),0),0)</f>
        <v>14299.110000000001</v>
      </c>
      <c r="R45" s="9">
        <f>IF(ISNUMBER(K45)=FALSE,J45,0)</f>
        <v>0</v>
      </c>
    </row>
    <row r="46">
      <c r="A46" s="10"/>
      <c r="B46" s="51" t="s">
        <v>125</v>
      </c>
      <c r="C46" s="1"/>
      <c r="D46" s="1"/>
      <c r="E46" s="52" t="s">
        <v>147</v>
      </c>
      <c r="F46" s="1"/>
      <c r="G46" s="1"/>
      <c r="H46" s="43"/>
      <c r="I46" s="1"/>
      <c r="J46" s="43"/>
      <c r="K46" s="1"/>
      <c r="L46" s="1"/>
      <c r="M46" s="13"/>
      <c r="N46" s="2"/>
      <c r="O46" s="2"/>
      <c r="P46" s="2"/>
      <c r="Q46" s="2"/>
    </row>
    <row r="47" thickBot="1">
      <c r="A47" s="10"/>
      <c r="B47" s="53" t="s">
        <v>127</v>
      </c>
      <c r="C47" s="54"/>
      <c r="D47" s="54"/>
      <c r="E47" s="55" t="s">
        <v>7</v>
      </c>
      <c r="F47" s="54"/>
      <c r="G47" s="54"/>
      <c r="H47" s="56"/>
      <c r="I47" s="54"/>
      <c r="J47" s="56"/>
      <c r="K47" s="54"/>
      <c r="L47" s="54"/>
      <c r="M47" s="13"/>
      <c r="N47" s="2"/>
      <c r="O47" s="2"/>
      <c r="P47" s="2"/>
      <c r="Q47" s="2"/>
    </row>
    <row r="48" thickTop="1">
      <c r="A48" s="10"/>
      <c r="B48" s="44">
        <v>7</v>
      </c>
      <c r="C48" s="45" t="s">
        <v>148</v>
      </c>
      <c r="D48" s="45" t="s">
        <v>7</v>
      </c>
      <c r="E48" s="45" t="s">
        <v>149</v>
      </c>
      <c r="F48" s="45" t="s">
        <v>7</v>
      </c>
      <c r="G48" s="46" t="s">
        <v>146</v>
      </c>
      <c r="H48" s="57">
        <v>1</v>
      </c>
      <c r="I48" s="58">
        <v>5682.3000000000002</v>
      </c>
      <c r="J48" s="59">
        <f>ROUND(H48*I48,2)</f>
        <v>5682.3000000000002</v>
      </c>
      <c r="K48" s="60">
        <v>0.20999999999999999</v>
      </c>
      <c r="L48" s="61">
        <f>ROUND(J48*1.21,2)</f>
        <v>6875.5799999999999</v>
      </c>
      <c r="M48" s="13"/>
      <c r="N48" s="2"/>
      <c r="O48" s="2"/>
      <c r="P48" s="2"/>
      <c r="Q48" s="33">
        <f>IF(ISNUMBER(K48),IF(H48&gt;0,IF(I48&gt;0,J48,0),0),0)</f>
        <v>5682.3000000000002</v>
      </c>
      <c r="R48" s="9">
        <f>IF(ISNUMBER(K48)=FALSE,J48,0)</f>
        <v>0</v>
      </c>
    </row>
    <row r="49">
      <c r="A49" s="10"/>
      <c r="B49" s="51" t="s">
        <v>125</v>
      </c>
      <c r="C49" s="1"/>
      <c r="D49" s="1"/>
      <c r="E49" s="52" t="s">
        <v>147</v>
      </c>
      <c r="F49" s="1"/>
      <c r="G49" s="1"/>
      <c r="H49" s="43"/>
      <c r="I49" s="1"/>
      <c r="J49" s="43"/>
      <c r="K49" s="1"/>
      <c r="L49" s="1"/>
      <c r="M49" s="13"/>
      <c r="N49" s="2"/>
      <c r="O49" s="2"/>
      <c r="P49" s="2"/>
      <c r="Q49" s="2"/>
    </row>
    <row r="50" thickBot="1">
      <c r="A50" s="10"/>
      <c r="B50" s="53" t="s">
        <v>127</v>
      </c>
      <c r="C50" s="54"/>
      <c r="D50" s="54"/>
      <c r="E50" s="55" t="s">
        <v>7</v>
      </c>
      <c r="F50" s="54"/>
      <c r="G50" s="54"/>
      <c r="H50" s="56"/>
      <c r="I50" s="54"/>
      <c r="J50" s="56"/>
      <c r="K50" s="54"/>
      <c r="L50" s="54"/>
      <c r="M50" s="13"/>
      <c r="N50" s="2"/>
      <c r="O50" s="2"/>
      <c r="P50" s="2"/>
      <c r="Q50" s="2"/>
    </row>
    <row r="51" thickTop="1">
      <c r="A51" s="10"/>
      <c r="B51" s="44">
        <v>8</v>
      </c>
      <c r="C51" s="45" t="s">
        <v>150</v>
      </c>
      <c r="D51" s="45" t="s">
        <v>7</v>
      </c>
      <c r="E51" s="45" t="s">
        <v>151</v>
      </c>
      <c r="F51" s="45" t="s">
        <v>7</v>
      </c>
      <c r="G51" s="46" t="s">
        <v>146</v>
      </c>
      <c r="H51" s="57">
        <v>21</v>
      </c>
      <c r="I51" s="58">
        <v>1016.4</v>
      </c>
      <c r="J51" s="59">
        <f>ROUND(H51*I51,2)</f>
        <v>21344.400000000001</v>
      </c>
      <c r="K51" s="60">
        <v>0.20999999999999999</v>
      </c>
      <c r="L51" s="61">
        <f>ROUND(J51*1.21,2)</f>
        <v>25826.720000000001</v>
      </c>
      <c r="M51" s="13"/>
      <c r="N51" s="2"/>
      <c r="O51" s="2"/>
      <c r="P51" s="2"/>
      <c r="Q51" s="33">
        <f>IF(ISNUMBER(K51),IF(H51&gt;0,IF(I51&gt;0,J51,0),0),0)</f>
        <v>21344.400000000001</v>
      </c>
      <c r="R51" s="9">
        <f>IF(ISNUMBER(K51)=FALSE,J51,0)</f>
        <v>0</v>
      </c>
    </row>
    <row r="52">
      <c r="A52" s="10"/>
      <c r="B52" s="51" t="s">
        <v>125</v>
      </c>
      <c r="C52" s="1"/>
      <c r="D52" s="1"/>
      <c r="E52" s="52" t="s">
        <v>147</v>
      </c>
      <c r="F52" s="1"/>
      <c r="G52" s="1"/>
      <c r="H52" s="43"/>
      <c r="I52" s="1"/>
      <c r="J52" s="43"/>
      <c r="K52" s="1"/>
      <c r="L52" s="1"/>
      <c r="M52" s="13"/>
      <c r="N52" s="2"/>
      <c r="O52" s="2"/>
      <c r="P52" s="2"/>
      <c r="Q52" s="2"/>
    </row>
    <row r="53" thickBot="1">
      <c r="A53" s="10"/>
      <c r="B53" s="53" t="s">
        <v>127</v>
      </c>
      <c r="C53" s="54"/>
      <c r="D53" s="54"/>
      <c r="E53" s="55" t="s">
        <v>152</v>
      </c>
      <c r="F53" s="54"/>
      <c r="G53" s="54"/>
      <c r="H53" s="56"/>
      <c r="I53" s="54"/>
      <c r="J53" s="56"/>
      <c r="K53" s="54"/>
      <c r="L53" s="54"/>
      <c r="M53" s="13"/>
      <c r="N53" s="2"/>
      <c r="O53" s="2"/>
      <c r="P53" s="2"/>
      <c r="Q53" s="2"/>
    </row>
    <row r="54" thickTop="1">
      <c r="A54" s="10"/>
      <c r="B54" s="44">
        <v>9</v>
      </c>
      <c r="C54" s="45" t="s">
        <v>153</v>
      </c>
      <c r="D54" s="45" t="s">
        <v>7</v>
      </c>
      <c r="E54" s="45" t="s">
        <v>154</v>
      </c>
      <c r="F54" s="45" t="s">
        <v>7</v>
      </c>
      <c r="G54" s="46" t="s">
        <v>146</v>
      </c>
      <c r="H54" s="57">
        <v>950</v>
      </c>
      <c r="I54" s="58">
        <v>1105.3599999999999</v>
      </c>
      <c r="J54" s="59">
        <f>ROUND(H54*I54,2)</f>
        <v>1050092</v>
      </c>
      <c r="K54" s="60">
        <v>0.20999999999999999</v>
      </c>
      <c r="L54" s="61">
        <f>ROUND(J54*1.21,2)</f>
        <v>1270611.3200000001</v>
      </c>
      <c r="M54" s="13"/>
      <c r="N54" s="2"/>
      <c r="O54" s="2"/>
      <c r="P54" s="2"/>
      <c r="Q54" s="33">
        <f>IF(ISNUMBER(K54),IF(H54&gt;0,IF(I54&gt;0,J54,0),0),0)</f>
        <v>1050092</v>
      </c>
      <c r="R54" s="9">
        <f>IF(ISNUMBER(K54)=FALSE,J54,0)</f>
        <v>0</v>
      </c>
    </row>
    <row r="55">
      <c r="A55" s="10"/>
      <c r="B55" s="51" t="s">
        <v>125</v>
      </c>
      <c r="C55" s="1"/>
      <c r="D55" s="1"/>
      <c r="E55" s="52" t="s">
        <v>155</v>
      </c>
      <c r="F55" s="1"/>
      <c r="G55" s="1"/>
      <c r="H55" s="43"/>
      <c r="I55" s="1"/>
      <c r="J55" s="43"/>
      <c r="K55" s="1"/>
      <c r="L55" s="1"/>
      <c r="M55" s="13"/>
      <c r="N55" s="2"/>
      <c r="O55" s="2"/>
      <c r="P55" s="2"/>
      <c r="Q55" s="2"/>
    </row>
    <row r="56" thickBot="1">
      <c r="A56" s="10"/>
      <c r="B56" s="53" t="s">
        <v>127</v>
      </c>
      <c r="C56" s="54"/>
      <c r="D56" s="54"/>
      <c r="E56" s="55" t="s">
        <v>156</v>
      </c>
      <c r="F56" s="54"/>
      <c r="G56" s="54"/>
      <c r="H56" s="56"/>
      <c r="I56" s="54"/>
      <c r="J56" s="56"/>
      <c r="K56" s="54"/>
      <c r="L56" s="54"/>
      <c r="M56" s="13"/>
      <c r="N56" s="2"/>
      <c r="O56" s="2"/>
      <c r="P56" s="2"/>
      <c r="Q56" s="2"/>
    </row>
    <row r="57" thickTop="1">
      <c r="A57" s="10"/>
      <c r="B57" s="44">
        <v>10</v>
      </c>
      <c r="C57" s="45" t="s">
        <v>157</v>
      </c>
      <c r="D57" s="45" t="s">
        <v>7</v>
      </c>
      <c r="E57" s="45" t="s">
        <v>158</v>
      </c>
      <c r="F57" s="45" t="s">
        <v>7</v>
      </c>
      <c r="G57" s="46" t="s">
        <v>146</v>
      </c>
      <c r="H57" s="57">
        <v>65</v>
      </c>
      <c r="I57" s="58">
        <v>3343.0900000000001</v>
      </c>
      <c r="J57" s="59">
        <f>ROUND(H57*I57,2)</f>
        <v>217300.85000000001</v>
      </c>
      <c r="K57" s="60">
        <v>0.20999999999999999</v>
      </c>
      <c r="L57" s="61">
        <f>ROUND(J57*1.21,2)</f>
        <v>262934.03000000003</v>
      </c>
      <c r="M57" s="13"/>
      <c r="N57" s="2"/>
      <c r="O57" s="2"/>
      <c r="P57" s="2"/>
      <c r="Q57" s="33">
        <f>IF(ISNUMBER(K57),IF(H57&gt;0,IF(I57&gt;0,J57,0),0),0)</f>
        <v>217300.85000000001</v>
      </c>
      <c r="R57" s="9">
        <f>IF(ISNUMBER(K57)=FALSE,J57,0)</f>
        <v>0</v>
      </c>
    </row>
    <row r="58">
      <c r="A58" s="10"/>
      <c r="B58" s="51" t="s">
        <v>125</v>
      </c>
      <c r="C58" s="1"/>
      <c r="D58" s="1"/>
      <c r="E58" s="52" t="s">
        <v>155</v>
      </c>
      <c r="F58" s="1"/>
      <c r="G58" s="1"/>
      <c r="H58" s="43"/>
      <c r="I58" s="1"/>
      <c r="J58" s="43"/>
      <c r="K58" s="1"/>
      <c r="L58" s="1"/>
      <c r="M58" s="13"/>
      <c r="N58" s="2"/>
      <c r="O58" s="2"/>
      <c r="P58" s="2"/>
      <c r="Q58" s="2"/>
    </row>
    <row r="59" thickBot="1">
      <c r="A59" s="10"/>
      <c r="B59" s="53" t="s">
        <v>127</v>
      </c>
      <c r="C59" s="54"/>
      <c r="D59" s="54"/>
      <c r="E59" s="55" t="s">
        <v>159</v>
      </c>
      <c r="F59" s="54"/>
      <c r="G59" s="54"/>
      <c r="H59" s="56"/>
      <c r="I59" s="54"/>
      <c r="J59" s="56"/>
      <c r="K59" s="54"/>
      <c r="L59" s="54"/>
      <c r="M59" s="13"/>
      <c r="N59" s="2"/>
      <c r="O59" s="2"/>
      <c r="P59" s="2"/>
      <c r="Q59" s="2"/>
    </row>
    <row r="60" thickTop="1">
      <c r="A60" s="10"/>
      <c r="B60" s="44">
        <v>11</v>
      </c>
      <c r="C60" s="45" t="s">
        <v>160</v>
      </c>
      <c r="D60" s="45" t="s">
        <v>7</v>
      </c>
      <c r="E60" s="45" t="s">
        <v>161</v>
      </c>
      <c r="F60" s="45" t="s">
        <v>7</v>
      </c>
      <c r="G60" s="46" t="s">
        <v>146</v>
      </c>
      <c r="H60" s="57">
        <v>11</v>
      </c>
      <c r="I60" s="58">
        <v>7017.2200000000003</v>
      </c>
      <c r="J60" s="59">
        <f>ROUND(H60*I60,2)</f>
        <v>77189.419999999998</v>
      </c>
      <c r="K60" s="60">
        <v>0.20999999999999999</v>
      </c>
      <c r="L60" s="61">
        <f>ROUND(J60*1.21,2)</f>
        <v>93399.199999999997</v>
      </c>
      <c r="M60" s="13"/>
      <c r="N60" s="2"/>
      <c r="O60" s="2"/>
      <c r="P60" s="2"/>
      <c r="Q60" s="33">
        <f>IF(ISNUMBER(K60),IF(H60&gt;0,IF(I60&gt;0,J60,0),0),0)</f>
        <v>77189.419999999998</v>
      </c>
      <c r="R60" s="9">
        <f>IF(ISNUMBER(K60)=FALSE,J60,0)</f>
        <v>0</v>
      </c>
    </row>
    <row r="61">
      <c r="A61" s="10"/>
      <c r="B61" s="51" t="s">
        <v>125</v>
      </c>
      <c r="C61" s="1"/>
      <c r="D61" s="1"/>
      <c r="E61" s="52" t="s">
        <v>155</v>
      </c>
      <c r="F61" s="1"/>
      <c r="G61" s="1"/>
      <c r="H61" s="43"/>
      <c r="I61" s="1"/>
      <c r="J61" s="43"/>
      <c r="K61" s="1"/>
      <c r="L61" s="1"/>
      <c r="M61" s="13"/>
      <c r="N61" s="2"/>
      <c r="O61" s="2"/>
      <c r="P61" s="2"/>
      <c r="Q61" s="2"/>
    </row>
    <row r="62" thickBot="1">
      <c r="A62" s="10"/>
      <c r="B62" s="53" t="s">
        <v>127</v>
      </c>
      <c r="C62" s="54"/>
      <c r="D62" s="54"/>
      <c r="E62" s="55" t="s">
        <v>162</v>
      </c>
      <c r="F62" s="54"/>
      <c r="G62" s="54"/>
      <c r="H62" s="56"/>
      <c r="I62" s="54"/>
      <c r="J62" s="56"/>
      <c r="K62" s="54"/>
      <c r="L62" s="54"/>
      <c r="M62" s="13"/>
      <c r="N62" s="2"/>
      <c r="O62" s="2"/>
      <c r="P62" s="2"/>
      <c r="Q62" s="2"/>
    </row>
    <row r="63" thickTop="1">
      <c r="A63" s="10"/>
      <c r="B63" s="44">
        <v>12</v>
      </c>
      <c r="C63" s="45" t="s">
        <v>163</v>
      </c>
      <c r="D63" s="45" t="s">
        <v>7</v>
      </c>
      <c r="E63" s="45" t="s">
        <v>164</v>
      </c>
      <c r="F63" s="45" t="s">
        <v>7</v>
      </c>
      <c r="G63" s="46" t="s">
        <v>146</v>
      </c>
      <c r="H63" s="57">
        <v>21</v>
      </c>
      <c r="I63" s="58">
        <v>3329.8699999999999</v>
      </c>
      <c r="J63" s="59">
        <f>ROUND(H63*I63,2)</f>
        <v>69927.270000000004</v>
      </c>
      <c r="K63" s="60">
        <v>0.20999999999999999</v>
      </c>
      <c r="L63" s="61">
        <f>ROUND(J63*1.21,2)</f>
        <v>84612</v>
      </c>
      <c r="M63" s="13"/>
      <c r="N63" s="2"/>
      <c r="O63" s="2"/>
      <c r="P63" s="2"/>
      <c r="Q63" s="33">
        <f>IF(ISNUMBER(K63),IF(H63&gt;0,IF(I63&gt;0,J63,0),0),0)</f>
        <v>69927.270000000004</v>
      </c>
      <c r="R63" s="9">
        <f>IF(ISNUMBER(K63)=FALSE,J63,0)</f>
        <v>0</v>
      </c>
    </row>
    <row r="64">
      <c r="A64" s="10"/>
      <c r="B64" s="51" t="s">
        <v>125</v>
      </c>
      <c r="C64" s="1"/>
      <c r="D64" s="1"/>
      <c r="E64" s="52" t="s">
        <v>165</v>
      </c>
      <c r="F64" s="1"/>
      <c r="G64" s="1"/>
      <c r="H64" s="43"/>
      <c r="I64" s="1"/>
      <c r="J64" s="43"/>
      <c r="K64" s="1"/>
      <c r="L64" s="1"/>
      <c r="M64" s="13"/>
      <c r="N64" s="2"/>
      <c r="O64" s="2"/>
      <c r="P64" s="2"/>
      <c r="Q64" s="2"/>
    </row>
    <row r="65" thickBot="1">
      <c r="A65" s="10"/>
      <c r="B65" s="53" t="s">
        <v>127</v>
      </c>
      <c r="C65" s="54"/>
      <c r="D65" s="54"/>
      <c r="E65" s="55" t="s">
        <v>7</v>
      </c>
      <c r="F65" s="54"/>
      <c r="G65" s="54"/>
      <c r="H65" s="56"/>
      <c r="I65" s="54"/>
      <c r="J65" s="56"/>
      <c r="K65" s="54"/>
      <c r="L65" s="54"/>
      <c r="M65" s="13"/>
      <c r="N65" s="2"/>
      <c r="O65" s="2"/>
      <c r="P65" s="2"/>
      <c r="Q65" s="2"/>
    </row>
    <row r="66" thickTop="1" thickBot="1" ht="25" customHeight="1">
      <c r="A66" s="10"/>
      <c r="B66" s="1"/>
      <c r="C66" s="62">
        <v>1</v>
      </c>
      <c r="D66" s="1"/>
      <c r="E66" s="63" t="s">
        <v>109</v>
      </c>
      <c r="F66" s="1"/>
      <c r="G66" s="64" t="s">
        <v>137</v>
      </c>
      <c r="H66" s="65">
        <f>J45+J48+J51+J54+J57+J60+J63</f>
        <v>1455835.3500000001</v>
      </c>
      <c r="I66" s="64" t="s">
        <v>138</v>
      </c>
      <c r="J66" s="66">
        <f>(L66-H66)</f>
        <v>305725.41999999993</v>
      </c>
      <c r="K66" s="64" t="s">
        <v>139</v>
      </c>
      <c r="L66" s="67">
        <f>ROUND((J45+J48+J51+J54+J57+J60+J63)*1.21,2)</f>
        <v>1761560.77</v>
      </c>
      <c r="M66" s="13"/>
      <c r="N66" s="2"/>
      <c r="O66" s="2"/>
      <c r="P66" s="2"/>
      <c r="Q66" s="33">
        <f>0+Q45+Q48+Q51+Q54+Q57+Q60+Q63</f>
        <v>1455835.3500000001</v>
      </c>
      <c r="R66" s="9">
        <f>0+R45+R48+R51+R54+R57+R60+R63</f>
        <v>0</v>
      </c>
      <c r="S66" s="68">
        <f>Q66*(1+J66)+R66</f>
        <v>445087329664.9469</v>
      </c>
    </row>
    <row r="67" thickTop="1" thickBot="1" ht="25" customHeight="1">
      <c r="A67" s="10"/>
      <c r="B67" s="69"/>
      <c r="C67" s="69"/>
      <c r="D67" s="69"/>
      <c r="E67" s="70"/>
      <c r="F67" s="69"/>
      <c r="G67" s="71" t="s">
        <v>140</v>
      </c>
      <c r="H67" s="72">
        <f>0+J45+J48+J51+J54+J57+J60+J63</f>
        <v>1455835.3500000001</v>
      </c>
      <c r="I67" s="71" t="s">
        <v>141</v>
      </c>
      <c r="J67" s="73">
        <f>0+J66</f>
        <v>305725.41999999993</v>
      </c>
      <c r="K67" s="71" t="s">
        <v>142</v>
      </c>
      <c r="L67" s="74">
        <f>0+L66</f>
        <v>1761560.77</v>
      </c>
      <c r="M67" s="13"/>
      <c r="N67" s="2"/>
      <c r="O67" s="2"/>
      <c r="P67" s="2"/>
      <c r="Q67" s="2"/>
    </row>
    <row r="68" ht="40" customHeight="1">
      <c r="A68" s="10"/>
      <c r="B68" s="75" t="s">
        <v>166</v>
      </c>
      <c r="C68" s="1"/>
      <c r="D68" s="1"/>
      <c r="E68" s="1"/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>
      <c r="A69" s="10"/>
      <c r="B69" s="44">
        <v>13</v>
      </c>
      <c r="C69" s="45" t="s">
        <v>167</v>
      </c>
      <c r="D69" s="45" t="s">
        <v>7</v>
      </c>
      <c r="E69" s="45" t="s">
        <v>168</v>
      </c>
      <c r="F69" s="45" t="s">
        <v>7</v>
      </c>
      <c r="G69" s="46" t="s">
        <v>169</v>
      </c>
      <c r="H69" s="47">
        <v>7245</v>
      </c>
      <c r="I69" s="26">
        <v>118</v>
      </c>
      <c r="J69" s="48">
        <f>ROUND(H69*I69,2)</f>
        <v>854910</v>
      </c>
      <c r="K69" s="49">
        <v>0.20999999999999999</v>
      </c>
      <c r="L69" s="50">
        <f>ROUND(J69*1.21,2)</f>
        <v>1034441.1</v>
      </c>
      <c r="M69" s="13"/>
      <c r="N69" s="2"/>
      <c r="O69" s="2"/>
      <c r="P69" s="2"/>
      <c r="Q69" s="33">
        <f>IF(ISNUMBER(K69),IF(H69&gt;0,IF(I69&gt;0,J69,0),0),0)</f>
        <v>854910</v>
      </c>
      <c r="R69" s="9">
        <f>IF(ISNUMBER(K69)=FALSE,J69,0)</f>
        <v>0</v>
      </c>
    </row>
    <row r="70">
      <c r="A70" s="10"/>
      <c r="B70" s="51" t="s">
        <v>125</v>
      </c>
      <c r="C70" s="1"/>
      <c r="D70" s="1"/>
      <c r="E70" s="52" t="s">
        <v>170</v>
      </c>
      <c r="F70" s="1"/>
      <c r="G70" s="1"/>
      <c r="H70" s="43"/>
      <c r="I70" s="1"/>
      <c r="J70" s="43"/>
      <c r="K70" s="1"/>
      <c r="L70" s="1"/>
      <c r="M70" s="13"/>
      <c r="N70" s="2"/>
      <c r="O70" s="2"/>
      <c r="P70" s="2"/>
      <c r="Q70" s="2"/>
    </row>
    <row r="71" thickBot="1">
      <c r="A71" s="10"/>
      <c r="B71" s="53" t="s">
        <v>127</v>
      </c>
      <c r="C71" s="54"/>
      <c r="D71" s="54"/>
      <c r="E71" s="55" t="s">
        <v>171</v>
      </c>
      <c r="F71" s="54"/>
      <c r="G71" s="54"/>
      <c r="H71" s="56"/>
      <c r="I71" s="54"/>
      <c r="J71" s="56"/>
      <c r="K71" s="54"/>
      <c r="L71" s="54"/>
      <c r="M71" s="13"/>
      <c r="N71" s="2"/>
      <c r="O71" s="2"/>
      <c r="P71" s="2"/>
      <c r="Q71" s="2"/>
    </row>
    <row r="72" thickTop="1">
      <c r="A72" s="10"/>
      <c r="B72" s="44">
        <v>14</v>
      </c>
      <c r="C72" s="45" t="s">
        <v>172</v>
      </c>
      <c r="D72" s="45" t="s">
        <v>7</v>
      </c>
      <c r="E72" s="45" t="s">
        <v>173</v>
      </c>
      <c r="F72" s="45" t="s">
        <v>7</v>
      </c>
      <c r="G72" s="46" t="s">
        <v>169</v>
      </c>
      <c r="H72" s="57">
        <v>7820</v>
      </c>
      <c r="I72" s="58">
        <v>42</v>
      </c>
      <c r="J72" s="59">
        <f>ROUND(H72*I72,2)</f>
        <v>328440</v>
      </c>
      <c r="K72" s="60">
        <v>0.20999999999999999</v>
      </c>
      <c r="L72" s="61">
        <f>ROUND(J72*1.21,2)</f>
        <v>397412.40000000002</v>
      </c>
      <c r="M72" s="13"/>
      <c r="N72" s="2"/>
      <c r="O72" s="2"/>
      <c r="P72" s="2"/>
      <c r="Q72" s="33">
        <f>IF(ISNUMBER(K72),IF(H72&gt;0,IF(I72&gt;0,J72,0),0),0)</f>
        <v>328440</v>
      </c>
      <c r="R72" s="9">
        <f>IF(ISNUMBER(K72)=FALSE,J72,0)</f>
        <v>0</v>
      </c>
    </row>
    <row r="73">
      <c r="A73" s="10"/>
      <c r="B73" s="51" t="s">
        <v>125</v>
      </c>
      <c r="C73" s="1"/>
      <c r="D73" s="1"/>
      <c r="E73" s="52" t="s">
        <v>174</v>
      </c>
      <c r="F73" s="1"/>
      <c r="G73" s="1"/>
      <c r="H73" s="43"/>
      <c r="I73" s="1"/>
      <c r="J73" s="43"/>
      <c r="K73" s="1"/>
      <c r="L73" s="1"/>
      <c r="M73" s="13"/>
      <c r="N73" s="2"/>
      <c r="O73" s="2"/>
      <c r="P73" s="2"/>
      <c r="Q73" s="2"/>
    </row>
    <row r="74" thickBot="1">
      <c r="A74" s="10"/>
      <c r="B74" s="53" t="s">
        <v>127</v>
      </c>
      <c r="C74" s="54"/>
      <c r="D74" s="54"/>
      <c r="E74" s="55" t="s">
        <v>175</v>
      </c>
      <c r="F74" s="54"/>
      <c r="G74" s="54"/>
      <c r="H74" s="56"/>
      <c r="I74" s="54"/>
      <c r="J74" s="56"/>
      <c r="K74" s="54"/>
      <c r="L74" s="54"/>
      <c r="M74" s="13"/>
      <c r="N74" s="2"/>
      <c r="O74" s="2"/>
      <c r="P74" s="2"/>
      <c r="Q74" s="2"/>
    </row>
    <row r="75" thickTop="1">
      <c r="A75" s="10"/>
      <c r="B75" s="44">
        <v>15</v>
      </c>
      <c r="C75" s="45" t="s">
        <v>176</v>
      </c>
      <c r="D75" s="45" t="s">
        <v>7</v>
      </c>
      <c r="E75" s="45" t="s">
        <v>177</v>
      </c>
      <c r="F75" s="45" t="s">
        <v>7</v>
      </c>
      <c r="G75" s="46" t="s">
        <v>169</v>
      </c>
      <c r="H75" s="57">
        <v>7820</v>
      </c>
      <c r="I75" s="58">
        <v>76</v>
      </c>
      <c r="J75" s="59">
        <f>ROUND(H75*I75,2)</f>
        <v>594320</v>
      </c>
      <c r="K75" s="60">
        <v>0.20999999999999999</v>
      </c>
      <c r="L75" s="61">
        <f>ROUND(J75*1.21,2)</f>
        <v>719127.19999999995</v>
      </c>
      <c r="M75" s="13"/>
      <c r="N75" s="2"/>
      <c r="O75" s="2"/>
      <c r="P75" s="2"/>
      <c r="Q75" s="33">
        <f>IF(ISNUMBER(K75),IF(H75&gt;0,IF(I75&gt;0,J75,0),0),0)</f>
        <v>594320</v>
      </c>
      <c r="R75" s="9">
        <f>IF(ISNUMBER(K75)=FALSE,J75,0)</f>
        <v>0</v>
      </c>
    </row>
    <row r="76">
      <c r="A76" s="10"/>
      <c r="B76" s="51" t="s">
        <v>125</v>
      </c>
      <c r="C76" s="1"/>
      <c r="D76" s="1"/>
      <c r="E76" s="52" t="s">
        <v>7</v>
      </c>
      <c r="F76" s="1"/>
      <c r="G76" s="1"/>
      <c r="H76" s="43"/>
      <c r="I76" s="1"/>
      <c r="J76" s="43"/>
      <c r="K76" s="1"/>
      <c r="L76" s="1"/>
      <c r="M76" s="13"/>
      <c r="N76" s="2"/>
      <c r="O76" s="2"/>
      <c r="P76" s="2"/>
      <c r="Q76" s="2"/>
    </row>
    <row r="77" thickBot="1">
      <c r="A77" s="10"/>
      <c r="B77" s="53" t="s">
        <v>127</v>
      </c>
      <c r="C77" s="54"/>
      <c r="D77" s="54"/>
      <c r="E77" s="55" t="s">
        <v>175</v>
      </c>
      <c r="F77" s="54"/>
      <c r="G77" s="54"/>
      <c r="H77" s="56"/>
      <c r="I77" s="54"/>
      <c r="J77" s="56"/>
      <c r="K77" s="54"/>
      <c r="L77" s="54"/>
      <c r="M77" s="13"/>
      <c r="N77" s="2"/>
      <c r="O77" s="2"/>
      <c r="P77" s="2"/>
      <c r="Q77" s="2"/>
    </row>
    <row r="78" thickTop="1" thickBot="1" ht="25" customHeight="1">
      <c r="A78" s="10"/>
      <c r="B78" s="1"/>
      <c r="C78" s="62">
        <v>7</v>
      </c>
      <c r="D78" s="1"/>
      <c r="E78" s="63" t="s">
        <v>110</v>
      </c>
      <c r="F78" s="1"/>
      <c r="G78" s="64" t="s">
        <v>137</v>
      </c>
      <c r="H78" s="65">
        <f>J69+J72+J75</f>
        <v>1777670</v>
      </c>
      <c r="I78" s="64" t="s">
        <v>138</v>
      </c>
      <c r="J78" s="66">
        <f>(L78-H78)</f>
        <v>373310.70000000019</v>
      </c>
      <c r="K78" s="64" t="s">
        <v>139</v>
      </c>
      <c r="L78" s="67">
        <f>ROUND((J69+J72+J75)*1.21,2)</f>
        <v>2150980.7000000002</v>
      </c>
      <c r="M78" s="13"/>
      <c r="N78" s="2"/>
      <c r="O78" s="2"/>
      <c r="P78" s="2"/>
      <c r="Q78" s="33">
        <f>0+Q69+Q72+Q75</f>
        <v>1777670</v>
      </c>
      <c r="R78" s="9">
        <f>0+R69+R72+R75</f>
        <v>0</v>
      </c>
      <c r="S78" s="68">
        <f>Q78*(1+J78)+R78</f>
        <v>663625009739.00037</v>
      </c>
    </row>
    <row r="79" thickTop="1" thickBot="1" ht="25" customHeight="1">
      <c r="A79" s="10"/>
      <c r="B79" s="69"/>
      <c r="C79" s="69"/>
      <c r="D79" s="69"/>
      <c r="E79" s="70"/>
      <c r="F79" s="69"/>
      <c r="G79" s="71" t="s">
        <v>140</v>
      </c>
      <c r="H79" s="72">
        <f>0+J69+J72+J75</f>
        <v>1777670</v>
      </c>
      <c r="I79" s="71" t="s">
        <v>141</v>
      </c>
      <c r="J79" s="73">
        <f>0+J78</f>
        <v>373310.70000000019</v>
      </c>
      <c r="K79" s="71" t="s">
        <v>142</v>
      </c>
      <c r="L79" s="74">
        <f>0+L78</f>
        <v>2150980.7000000002</v>
      </c>
      <c r="M79" s="13"/>
      <c r="N79" s="2"/>
      <c r="O79" s="2"/>
      <c r="P79" s="2"/>
      <c r="Q79" s="2"/>
    </row>
    <row r="80" ht="40" customHeight="1">
      <c r="A80" s="10"/>
      <c r="B80" s="75" t="s">
        <v>178</v>
      </c>
      <c r="C80" s="1"/>
      <c r="D80" s="1"/>
      <c r="E80" s="1"/>
      <c r="F80" s="1"/>
      <c r="G80" s="1"/>
      <c r="H80" s="43"/>
      <c r="I80" s="1"/>
      <c r="J80" s="43"/>
      <c r="K80" s="1"/>
      <c r="L80" s="1"/>
      <c r="M80" s="13"/>
      <c r="N80" s="2"/>
      <c r="O80" s="2"/>
      <c r="P80" s="2"/>
      <c r="Q80" s="2"/>
    </row>
    <row r="81">
      <c r="A81" s="10"/>
      <c r="B81" s="44">
        <v>16</v>
      </c>
      <c r="C81" s="45" t="s">
        <v>179</v>
      </c>
      <c r="D81" s="45" t="s">
        <v>7</v>
      </c>
      <c r="E81" s="45" t="s">
        <v>180</v>
      </c>
      <c r="F81" s="45" t="s">
        <v>7</v>
      </c>
      <c r="G81" s="46" t="s">
        <v>181</v>
      </c>
      <c r="H81" s="47">
        <v>24</v>
      </c>
      <c r="I81" s="26">
        <v>8792.1900000000005</v>
      </c>
      <c r="J81" s="48">
        <f>ROUND(H81*I81,2)</f>
        <v>211012.56</v>
      </c>
      <c r="K81" s="49">
        <v>0.20999999999999999</v>
      </c>
      <c r="L81" s="50">
        <f>ROUND(J81*1.21,2)</f>
        <v>255325.20000000001</v>
      </c>
      <c r="M81" s="13"/>
      <c r="N81" s="2"/>
      <c r="O81" s="2"/>
      <c r="P81" s="2"/>
      <c r="Q81" s="33">
        <f>IF(ISNUMBER(K81),IF(H81&gt;0,IF(I81&gt;0,J81,0),0),0)</f>
        <v>211012.56</v>
      </c>
      <c r="R81" s="9">
        <f>IF(ISNUMBER(K81)=FALSE,J81,0)</f>
        <v>0</v>
      </c>
    </row>
    <row r="82">
      <c r="A82" s="10"/>
      <c r="B82" s="51" t="s">
        <v>125</v>
      </c>
      <c r="C82" s="1"/>
      <c r="D82" s="1"/>
      <c r="E82" s="52" t="s">
        <v>182</v>
      </c>
      <c r="F82" s="1"/>
      <c r="G82" s="1"/>
      <c r="H82" s="43"/>
      <c r="I82" s="1"/>
      <c r="J82" s="43"/>
      <c r="K82" s="1"/>
      <c r="L82" s="1"/>
      <c r="M82" s="13"/>
      <c r="N82" s="2"/>
      <c r="O82" s="2"/>
      <c r="P82" s="2"/>
      <c r="Q82" s="2"/>
    </row>
    <row r="83" thickBot="1">
      <c r="A83" s="10"/>
      <c r="B83" s="53" t="s">
        <v>127</v>
      </c>
      <c r="C83" s="54"/>
      <c r="D83" s="54"/>
      <c r="E83" s="55" t="s">
        <v>183</v>
      </c>
      <c r="F83" s="54"/>
      <c r="G83" s="54"/>
      <c r="H83" s="56"/>
      <c r="I83" s="54"/>
      <c r="J83" s="56"/>
      <c r="K83" s="54"/>
      <c r="L83" s="54"/>
      <c r="M83" s="13"/>
      <c r="N83" s="2"/>
      <c r="O83" s="2"/>
      <c r="P83" s="2"/>
      <c r="Q83" s="2"/>
    </row>
    <row r="84" thickTop="1" thickBot="1" ht="25" customHeight="1">
      <c r="A84" s="10"/>
      <c r="B84" s="1"/>
      <c r="C84" s="62">
        <v>8</v>
      </c>
      <c r="D84" s="1"/>
      <c r="E84" s="63" t="s">
        <v>111</v>
      </c>
      <c r="F84" s="1"/>
      <c r="G84" s="64" t="s">
        <v>137</v>
      </c>
      <c r="H84" s="65">
        <f>0+J81</f>
        <v>211012.56</v>
      </c>
      <c r="I84" s="64" t="s">
        <v>138</v>
      </c>
      <c r="J84" s="66">
        <f>(L84-H84)</f>
        <v>44312.640000000014</v>
      </c>
      <c r="K84" s="64" t="s">
        <v>139</v>
      </c>
      <c r="L84" s="67">
        <f>ROUND((0+J81)*1.21,2)</f>
        <v>255325.20000000001</v>
      </c>
      <c r="M84" s="13"/>
      <c r="N84" s="2"/>
      <c r="O84" s="2"/>
      <c r="P84" s="2"/>
      <c r="Q84" s="33">
        <f>0+Q81</f>
        <v>211012.56</v>
      </c>
      <c r="R84" s="9">
        <f>0+R81</f>
        <v>0</v>
      </c>
      <c r="S84" s="68">
        <f>Q84*(1+J84)+R84</f>
        <v>9350734619.3184032</v>
      </c>
    </row>
    <row r="85" thickTop="1" thickBot="1" ht="25" customHeight="1">
      <c r="A85" s="10"/>
      <c r="B85" s="69"/>
      <c r="C85" s="69"/>
      <c r="D85" s="69"/>
      <c r="E85" s="70"/>
      <c r="F85" s="69"/>
      <c r="G85" s="71" t="s">
        <v>140</v>
      </c>
      <c r="H85" s="72">
        <f>0+J81</f>
        <v>211012.56</v>
      </c>
      <c r="I85" s="71" t="s">
        <v>141</v>
      </c>
      <c r="J85" s="73">
        <f>0+J84</f>
        <v>44312.640000000014</v>
      </c>
      <c r="K85" s="71" t="s">
        <v>142</v>
      </c>
      <c r="L85" s="74">
        <f>0+L84</f>
        <v>255325.20000000001</v>
      </c>
      <c r="M85" s="13"/>
      <c r="N85" s="2"/>
      <c r="O85" s="2"/>
      <c r="P85" s="2"/>
      <c r="Q85" s="2"/>
    </row>
    <row r="86" ht="40" customHeight="1">
      <c r="A86" s="10"/>
      <c r="B86" s="75" t="s">
        <v>184</v>
      </c>
      <c r="C86" s="1"/>
      <c r="D86" s="1"/>
      <c r="E86" s="1"/>
      <c r="F86" s="1"/>
      <c r="G86" s="1"/>
      <c r="H86" s="43"/>
      <c r="I86" s="1"/>
      <c r="J86" s="43"/>
      <c r="K86" s="1"/>
      <c r="L86" s="1"/>
      <c r="M86" s="13"/>
      <c r="N86" s="2"/>
      <c r="O86" s="2"/>
      <c r="P86" s="2"/>
      <c r="Q86" s="2"/>
    </row>
    <row r="87">
      <c r="A87" s="10"/>
      <c r="B87" s="44">
        <v>17</v>
      </c>
      <c r="C87" s="45" t="s">
        <v>185</v>
      </c>
      <c r="D87" s="45" t="s">
        <v>7</v>
      </c>
      <c r="E87" s="45" t="s">
        <v>186</v>
      </c>
      <c r="F87" s="45" t="s">
        <v>7</v>
      </c>
      <c r="G87" s="46" t="s">
        <v>146</v>
      </c>
      <c r="H87" s="47">
        <v>1</v>
      </c>
      <c r="I87" s="26">
        <v>7300</v>
      </c>
      <c r="J87" s="48">
        <f>ROUND(H87*I87,2)</f>
        <v>7300</v>
      </c>
      <c r="K87" s="49">
        <v>0.20999999999999999</v>
      </c>
      <c r="L87" s="50">
        <f>ROUND(J87*1.21,2)</f>
        <v>8833</v>
      </c>
      <c r="M87" s="13"/>
      <c r="N87" s="2"/>
      <c r="O87" s="2"/>
      <c r="P87" s="2"/>
      <c r="Q87" s="33">
        <f>IF(ISNUMBER(K87),IF(H87&gt;0,IF(I87&gt;0,J87,0),0),0)</f>
        <v>7300</v>
      </c>
      <c r="R87" s="9">
        <f>IF(ISNUMBER(K87)=FALSE,J87,0)</f>
        <v>0</v>
      </c>
    </row>
    <row r="88">
      <c r="A88" s="10"/>
      <c r="B88" s="51" t="s">
        <v>125</v>
      </c>
      <c r="C88" s="1"/>
      <c r="D88" s="1"/>
      <c r="E88" s="52" t="s">
        <v>187</v>
      </c>
      <c r="F88" s="1"/>
      <c r="G88" s="1"/>
      <c r="H88" s="43"/>
      <c r="I88" s="1"/>
      <c r="J88" s="43"/>
      <c r="K88" s="1"/>
      <c r="L88" s="1"/>
      <c r="M88" s="13"/>
      <c r="N88" s="2"/>
      <c r="O88" s="2"/>
      <c r="P88" s="2"/>
      <c r="Q88" s="2"/>
    </row>
    <row r="89" thickBot="1">
      <c r="A89" s="10"/>
      <c r="B89" s="53" t="s">
        <v>127</v>
      </c>
      <c r="C89" s="54"/>
      <c r="D89" s="54"/>
      <c r="E89" s="55" t="s">
        <v>7</v>
      </c>
      <c r="F89" s="54"/>
      <c r="G89" s="54"/>
      <c r="H89" s="56"/>
      <c r="I89" s="54"/>
      <c r="J89" s="56"/>
      <c r="K89" s="54"/>
      <c r="L89" s="54"/>
      <c r="M89" s="13"/>
      <c r="N89" s="2"/>
      <c r="O89" s="2"/>
      <c r="P89" s="2"/>
      <c r="Q89" s="2"/>
    </row>
    <row r="90" thickTop="1">
      <c r="A90" s="10"/>
      <c r="B90" s="44">
        <v>18</v>
      </c>
      <c r="C90" s="45" t="s">
        <v>188</v>
      </c>
      <c r="D90" s="45" t="s">
        <v>7</v>
      </c>
      <c r="E90" s="45" t="s">
        <v>189</v>
      </c>
      <c r="F90" s="45" t="s">
        <v>7</v>
      </c>
      <c r="G90" s="46" t="s">
        <v>181</v>
      </c>
      <c r="H90" s="57">
        <v>24</v>
      </c>
      <c r="I90" s="58">
        <v>1858.7</v>
      </c>
      <c r="J90" s="59">
        <f>ROUND(H90*I90,2)</f>
        <v>44608.800000000003</v>
      </c>
      <c r="K90" s="60">
        <v>0.20999999999999999</v>
      </c>
      <c r="L90" s="61">
        <f>ROUND(J90*1.21,2)</f>
        <v>53976.650000000001</v>
      </c>
      <c r="M90" s="13"/>
      <c r="N90" s="2"/>
      <c r="O90" s="2"/>
      <c r="P90" s="2"/>
      <c r="Q90" s="33">
        <f>IF(ISNUMBER(K90),IF(H90&gt;0,IF(I90&gt;0,J90,0),0),0)</f>
        <v>44608.800000000003</v>
      </c>
      <c r="R90" s="9">
        <f>IF(ISNUMBER(K90)=FALSE,J90,0)</f>
        <v>0</v>
      </c>
    </row>
    <row r="91">
      <c r="A91" s="10"/>
      <c r="B91" s="51" t="s">
        <v>125</v>
      </c>
      <c r="C91" s="1"/>
      <c r="D91" s="1"/>
      <c r="E91" s="52" t="s">
        <v>190</v>
      </c>
      <c r="F91" s="1"/>
      <c r="G91" s="1"/>
      <c r="H91" s="43"/>
      <c r="I91" s="1"/>
      <c r="J91" s="43"/>
      <c r="K91" s="1"/>
      <c r="L91" s="1"/>
      <c r="M91" s="13"/>
      <c r="N91" s="2"/>
      <c r="O91" s="2"/>
      <c r="P91" s="2"/>
      <c r="Q91" s="2"/>
    </row>
    <row r="92" thickBot="1">
      <c r="A92" s="10"/>
      <c r="B92" s="53" t="s">
        <v>127</v>
      </c>
      <c r="C92" s="54"/>
      <c r="D92" s="54"/>
      <c r="E92" s="55" t="s">
        <v>183</v>
      </c>
      <c r="F92" s="54"/>
      <c r="G92" s="54"/>
      <c r="H92" s="56"/>
      <c r="I92" s="54"/>
      <c r="J92" s="56"/>
      <c r="K92" s="54"/>
      <c r="L92" s="54"/>
      <c r="M92" s="13"/>
      <c r="N92" s="2"/>
      <c r="O92" s="2"/>
      <c r="P92" s="2"/>
      <c r="Q92" s="2"/>
    </row>
    <row r="93" thickTop="1" thickBot="1" ht="25" customHeight="1">
      <c r="A93" s="10"/>
      <c r="B93" s="1"/>
      <c r="C93" s="62">
        <v>9</v>
      </c>
      <c r="D93" s="1"/>
      <c r="E93" s="63" t="s">
        <v>112</v>
      </c>
      <c r="F93" s="1"/>
      <c r="G93" s="64" t="s">
        <v>137</v>
      </c>
      <c r="H93" s="65">
        <f>J87+J90</f>
        <v>51908.800000000003</v>
      </c>
      <c r="I93" s="64" t="s">
        <v>138</v>
      </c>
      <c r="J93" s="66">
        <f>(L93-H93)</f>
        <v>10900.849999999999</v>
      </c>
      <c r="K93" s="64" t="s">
        <v>139</v>
      </c>
      <c r="L93" s="67">
        <f>ROUND((J87+J90)*1.21,2)</f>
        <v>62809.650000000001</v>
      </c>
      <c r="M93" s="13"/>
      <c r="N93" s="2"/>
      <c r="O93" s="2"/>
      <c r="P93" s="2"/>
      <c r="Q93" s="33">
        <f>0+Q87+Q90</f>
        <v>51908.800000000003</v>
      </c>
      <c r="R93" s="9">
        <f>0+R87+R90</f>
        <v>0</v>
      </c>
      <c r="S93" s="68">
        <f>Q93*(1+J93)+R93</f>
        <v>565901951.27999997</v>
      </c>
    </row>
    <row r="94" thickTop="1" thickBot="1" ht="25" customHeight="1">
      <c r="A94" s="10"/>
      <c r="B94" s="69"/>
      <c r="C94" s="69"/>
      <c r="D94" s="69"/>
      <c r="E94" s="70"/>
      <c r="F94" s="69"/>
      <c r="G94" s="71" t="s">
        <v>140</v>
      </c>
      <c r="H94" s="72">
        <f>0+J87+J90</f>
        <v>51908.800000000003</v>
      </c>
      <c r="I94" s="71" t="s">
        <v>141</v>
      </c>
      <c r="J94" s="73">
        <f>0+J93</f>
        <v>10900.849999999999</v>
      </c>
      <c r="K94" s="71" t="s">
        <v>142</v>
      </c>
      <c r="L94" s="74">
        <f>0+L93</f>
        <v>62809.650000000001</v>
      </c>
      <c r="M94" s="13"/>
      <c r="N94" s="2"/>
      <c r="O94" s="2"/>
      <c r="P94" s="2"/>
      <c r="Q94" s="2"/>
    </row>
    <row r="95">
      <c r="A95" s="14"/>
      <c r="B95" s="4"/>
      <c r="C95" s="4"/>
      <c r="D95" s="4"/>
      <c r="E95" s="4"/>
      <c r="F95" s="4"/>
      <c r="G95" s="4"/>
      <c r="H95" s="76"/>
      <c r="I95" s="4"/>
      <c r="J95" s="76"/>
      <c r="K95" s="4"/>
      <c r="L95" s="4"/>
      <c r="M95" s="15"/>
      <c r="N95" s="2"/>
      <c r="O95" s="2"/>
      <c r="P95" s="2"/>
      <c r="Q95" s="2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2"/>
      <c r="O96" s="2"/>
      <c r="P96" s="2"/>
      <c r="Q96" s="2"/>
    </row>
  </sheetData>
  <mergeCells count="57">
    <mergeCell ref="B44:L44"/>
    <mergeCell ref="B46:D46"/>
    <mergeCell ref="B47:D47"/>
    <mergeCell ref="B49:D49"/>
    <mergeCell ref="B50:D50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8:L68"/>
    <mergeCell ref="B70:D70"/>
    <mergeCell ref="B71:D71"/>
    <mergeCell ref="B73:D73"/>
    <mergeCell ref="B74:D74"/>
    <mergeCell ref="B76:D76"/>
    <mergeCell ref="B77:D77"/>
    <mergeCell ref="B80:L80"/>
    <mergeCell ref="B82:D82"/>
    <mergeCell ref="B83:D83"/>
    <mergeCell ref="B88:D88"/>
    <mergeCell ref="B89:D89"/>
    <mergeCell ref="B91:D91"/>
    <mergeCell ref="B92:D92"/>
    <mergeCell ref="B86:L86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6:C27"/>
    <mergeCell ref="B29:L29"/>
    <mergeCell ref="B31:D31"/>
    <mergeCell ref="B32:D32"/>
    <mergeCell ref="B34:D34"/>
    <mergeCell ref="B35:D35"/>
    <mergeCell ref="B37:D37"/>
    <mergeCell ref="B38:D38"/>
    <mergeCell ref="B40:D40"/>
    <mergeCell ref="B41:D41"/>
    <mergeCell ref="B24:D2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0+(H50)</f>
        <v>2352000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0+H51</f>
        <v>2352000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853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ROUND(0+((H50)*1.21),2)</f>
        <v>2845920</v>
      </c>
      <c r="K11" s="1"/>
      <c r="L11" s="1"/>
      <c r="M11" s="13"/>
      <c r="N11" s="2"/>
      <c r="O11" s="2"/>
      <c r="P11" s="2"/>
      <c r="Q11" s="33">
        <f>IF(SUM(K20)&gt;0,ROUND(SUM(S20)/SUM(K20)-1,8),0)</f>
        <v>493920</v>
      </c>
      <c r="R11" s="9">
        <f>AVERAGE(J50)</f>
        <v>493920</v>
      </c>
      <c r="S11" s="9">
        <f>J10*(1+Q11)</f>
        <v>1161702192000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9</v>
      </c>
      <c r="C20" s="1"/>
      <c r="D20" s="1"/>
      <c r="E20" s="37" t="s">
        <v>112</v>
      </c>
      <c r="F20" s="1"/>
      <c r="G20" s="1"/>
      <c r="H20" s="1"/>
      <c r="I20" s="1"/>
      <c r="J20" s="1"/>
      <c r="K20" s="38">
        <f>0+J26+J29+J32+J35+J38+J41+J44+J47</f>
        <v>2352000</v>
      </c>
      <c r="L20" s="38">
        <f>0+L50</f>
        <v>2845920</v>
      </c>
      <c r="M20" s="13"/>
      <c r="N20" s="2"/>
      <c r="O20" s="2"/>
      <c r="P20" s="2"/>
      <c r="Q20" s="2"/>
      <c r="S20" s="9">
        <f>S50</f>
        <v>1161702192000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184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439</v>
      </c>
      <c r="C26" s="45" t="s">
        <v>854</v>
      </c>
      <c r="D26" s="45"/>
      <c r="E26" s="45" t="s">
        <v>855</v>
      </c>
      <c r="F26" s="45" t="s">
        <v>7</v>
      </c>
      <c r="G26" s="46" t="s">
        <v>124</v>
      </c>
      <c r="H26" s="47">
        <v>1</v>
      </c>
      <c r="I26" s="26">
        <v>440000</v>
      </c>
      <c r="J26" s="48">
        <f>ROUND(H26*I26,2)</f>
        <v>440000</v>
      </c>
      <c r="K26" s="49">
        <v>0.20999999999999999</v>
      </c>
      <c r="L26" s="50">
        <f>ROUND(J26*1.21,2)</f>
        <v>532400</v>
      </c>
      <c r="M26" s="13"/>
      <c r="N26" s="2"/>
      <c r="O26" s="2"/>
      <c r="P26" s="2"/>
      <c r="Q26" s="33">
        <f>IF(ISNUMBER(K26),IF(H26&gt;0,IF(I26&gt;0,J26,0),0),0)</f>
        <v>440000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856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7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>
      <c r="A29" s="10"/>
      <c r="B29" s="44">
        <v>440</v>
      </c>
      <c r="C29" s="45" t="s">
        <v>857</v>
      </c>
      <c r="D29" s="45"/>
      <c r="E29" s="45" t="s">
        <v>858</v>
      </c>
      <c r="F29" s="45" t="s">
        <v>7</v>
      </c>
      <c r="G29" s="46" t="s">
        <v>124</v>
      </c>
      <c r="H29" s="57">
        <v>1</v>
      </c>
      <c r="I29" s="58">
        <v>440000</v>
      </c>
      <c r="J29" s="59">
        <f>ROUND(H29*I29,2)</f>
        <v>440000</v>
      </c>
      <c r="K29" s="60">
        <v>0.20999999999999999</v>
      </c>
      <c r="L29" s="61">
        <f>ROUND(J29*1.21,2)</f>
        <v>532400</v>
      </c>
      <c r="M29" s="13"/>
      <c r="N29" s="2"/>
      <c r="O29" s="2"/>
      <c r="P29" s="2"/>
      <c r="Q29" s="33">
        <f>IF(ISNUMBER(K29),IF(H29&gt;0,IF(I29&gt;0,J29,0),0),0)</f>
        <v>440000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856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7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441</v>
      </c>
      <c r="C32" s="45" t="s">
        <v>859</v>
      </c>
      <c r="D32" s="45"/>
      <c r="E32" s="45" t="s">
        <v>860</v>
      </c>
      <c r="F32" s="45" t="s">
        <v>7</v>
      </c>
      <c r="G32" s="46" t="s">
        <v>124</v>
      </c>
      <c r="H32" s="57">
        <v>1</v>
      </c>
      <c r="I32" s="58">
        <v>220000</v>
      </c>
      <c r="J32" s="59">
        <f>ROUND(H32*I32,2)</f>
        <v>220000</v>
      </c>
      <c r="K32" s="60">
        <v>0.20999999999999999</v>
      </c>
      <c r="L32" s="61">
        <f>ROUND(J32*1.21,2)</f>
        <v>266200</v>
      </c>
      <c r="M32" s="13"/>
      <c r="N32" s="2"/>
      <c r="O32" s="2"/>
      <c r="P32" s="2"/>
      <c r="Q32" s="33">
        <f>IF(ISNUMBER(K32),IF(H32&gt;0,IF(I32&gt;0,J32,0),0),0)</f>
        <v>220000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861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442</v>
      </c>
      <c r="C35" s="45" t="s">
        <v>862</v>
      </c>
      <c r="D35" s="45"/>
      <c r="E35" s="45" t="s">
        <v>863</v>
      </c>
      <c r="F35" s="45" t="s">
        <v>7</v>
      </c>
      <c r="G35" s="46" t="s">
        <v>124</v>
      </c>
      <c r="H35" s="57">
        <v>1</v>
      </c>
      <c r="I35" s="58">
        <v>146000</v>
      </c>
      <c r="J35" s="59">
        <f>ROUND(H35*I35,2)</f>
        <v>146000</v>
      </c>
      <c r="K35" s="60">
        <v>0.20999999999999999</v>
      </c>
      <c r="L35" s="61">
        <f>ROUND(J35*1.21,2)</f>
        <v>176660</v>
      </c>
      <c r="M35" s="13"/>
      <c r="N35" s="2"/>
      <c r="O35" s="2"/>
      <c r="P35" s="2"/>
      <c r="Q35" s="33">
        <f>IF(ISNUMBER(K35),IF(H35&gt;0,IF(I35&gt;0,J35,0),0),0)</f>
        <v>146000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864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7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443</v>
      </c>
      <c r="C38" s="45" t="s">
        <v>865</v>
      </c>
      <c r="D38" s="45"/>
      <c r="E38" s="45" t="s">
        <v>866</v>
      </c>
      <c r="F38" s="45" t="s">
        <v>7</v>
      </c>
      <c r="G38" s="46" t="s">
        <v>124</v>
      </c>
      <c r="H38" s="57">
        <v>1</v>
      </c>
      <c r="I38" s="58">
        <v>440000</v>
      </c>
      <c r="J38" s="59">
        <f>ROUND(H38*I38,2)</f>
        <v>440000</v>
      </c>
      <c r="K38" s="60">
        <v>0.20999999999999999</v>
      </c>
      <c r="L38" s="61">
        <f>ROUND(J38*1.21,2)</f>
        <v>532400</v>
      </c>
      <c r="M38" s="13"/>
      <c r="N38" s="2"/>
      <c r="O38" s="2"/>
      <c r="P38" s="2"/>
      <c r="Q38" s="33">
        <f>IF(ISNUMBER(K38),IF(H38&gt;0,IF(I38&gt;0,J38,0),0),0)</f>
        <v>440000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856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444</v>
      </c>
      <c r="C41" s="45" t="s">
        <v>867</v>
      </c>
      <c r="D41" s="45"/>
      <c r="E41" s="45" t="s">
        <v>868</v>
      </c>
      <c r="F41" s="45" t="s">
        <v>7</v>
      </c>
      <c r="G41" s="46" t="s">
        <v>124</v>
      </c>
      <c r="H41" s="57">
        <v>1</v>
      </c>
      <c r="I41" s="58">
        <v>220000</v>
      </c>
      <c r="J41" s="59">
        <f>ROUND(H41*I41,2)</f>
        <v>220000</v>
      </c>
      <c r="K41" s="60">
        <v>0.20999999999999999</v>
      </c>
      <c r="L41" s="61">
        <f>ROUND(J41*1.21,2)</f>
        <v>266200</v>
      </c>
      <c r="M41" s="13"/>
      <c r="N41" s="2"/>
      <c r="O41" s="2"/>
      <c r="P41" s="2"/>
      <c r="Q41" s="33">
        <f>IF(ISNUMBER(K41),IF(H41&gt;0,IF(I41&gt;0,J41,0),0),0)</f>
        <v>220000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861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7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445</v>
      </c>
      <c r="C44" s="45" t="s">
        <v>869</v>
      </c>
      <c r="D44" s="45"/>
      <c r="E44" s="45" t="s">
        <v>870</v>
      </c>
      <c r="F44" s="45" t="s">
        <v>7</v>
      </c>
      <c r="G44" s="46" t="s">
        <v>124</v>
      </c>
      <c r="H44" s="57">
        <v>1</v>
      </c>
      <c r="I44" s="58">
        <v>146000</v>
      </c>
      <c r="J44" s="59">
        <f>ROUND(H44*I44,2)</f>
        <v>146000</v>
      </c>
      <c r="K44" s="60">
        <v>0.20999999999999999</v>
      </c>
      <c r="L44" s="61">
        <f>ROUND(J44*1.21,2)</f>
        <v>176660</v>
      </c>
      <c r="M44" s="13"/>
      <c r="N44" s="2"/>
      <c r="O44" s="2"/>
      <c r="P44" s="2"/>
      <c r="Q44" s="33">
        <f>IF(ISNUMBER(K44),IF(H44&gt;0,IF(I44&gt;0,J44,0),0),0)</f>
        <v>146000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864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7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446</v>
      </c>
      <c r="C47" s="45" t="s">
        <v>871</v>
      </c>
      <c r="D47" s="45"/>
      <c r="E47" s="45" t="s">
        <v>872</v>
      </c>
      <c r="F47" s="45" t="s">
        <v>7</v>
      </c>
      <c r="G47" s="46" t="s">
        <v>124</v>
      </c>
      <c r="H47" s="57">
        <v>1</v>
      </c>
      <c r="I47" s="58">
        <v>300000</v>
      </c>
      <c r="J47" s="59">
        <f>ROUND(H47*I47,2)</f>
        <v>300000</v>
      </c>
      <c r="K47" s="60">
        <v>0.20999999999999999</v>
      </c>
      <c r="L47" s="61">
        <f>ROUND(J47*1.21,2)</f>
        <v>363000</v>
      </c>
      <c r="M47" s="13"/>
      <c r="N47" s="2"/>
      <c r="O47" s="2"/>
      <c r="P47" s="2"/>
      <c r="Q47" s="33">
        <f>IF(ISNUMBER(K47),IF(H47&gt;0,IF(I47&gt;0,J47,0),0),0)</f>
        <v>300000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873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7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 thickBot="1" ht="25" customHeight="1">
      <c r="A50" s="10"/>
      <c r="B50" s="1"/>
      <c r="C50" s="62">
        <v>9</v>
      </c>
      <c r="D50" s="1"/>
      <c r="E50" s="63" t="s">
        <v>112</v>
      </c>
      <c r="F50" s="1"/>
      <c r="G50" s="64" t="s">
        <v>137</v>
      </c>
      <c r="H50" s="65">
        <f>J26+J29+J32+J35+J38+J41+J44+J47</f>
        <v>2352000</v>
      </c>
      <c r="I50" s="64" t="s">
        <v>138</v>
      </c>
      <c r="J50" s="66">
        <f>(L50-H50)</f>
        <v>493920</v>
      </c>
      <c r="K50" s="64" t="s">
        <v>139</v>
      </c>
      <c r="L50" s="67">
        <f>ROUND((J26+J29+J32+J35+J38+J41+J44+J47)*1.21,2)</f>
        <v>2845920</v>
      </c>
      <c r="M50" s="13"/>
      <c r="N50" s="2"/>
      <c r="O50" s="2"/>
      <c r="P50" s="2"/>
      <c r="Q50" s="33">
        <f>0+Q26+Q29+Q32+Q35+Q38+Q41+Q44+Q47</f>
        <v>2352000</v>
      </c>
      <c r="R50" s="9">
        <f>0+R26+R29+R32+R35+R38+R41+R44+R47</f>
        <v>0</v>
      </c>
      <c r="S50" s="68">
        <f>Q50*(1+J50)+R50</f>
        <v>1161702192000</v>
      </c>
    </row>
    <row r="51" thickTop="1" thickBot="1" ht="25" customHeight="1">
      <c r="A51" s="10"/>
      <c r="B51" s="69"/>
      <c r="C51" s="69"/>
      <c r="D51" s="69"/>
      <c r="E51" s="70"/>
      <c r="F51" s="69"/>
      <c r="G51" s="71" t="s">
        <v>140</v>
      </c>
      <c r="H51" s="72">
        <f>0+J26+J29+J32+J35+J38+J41+J44+J47</f>
        <v>2352000</v>
      </c>
      <c r="I51" s="71" t="s">
        <v>141</v>
      </c>
      <c r="J51" s="73">
        <f>0+J50</f>
        <v>493920</v>
      </c>
      <c r="K51" s="71" t="s">
        <v>142</v>
      </c>
      <c r="L51" s="74">
        <f>0+L50</f>
        <v>2845920</v>
      </c>
      <c r="M51" s="13"/>
      <c r="N51" s="2"/>
      <c r="O51" s="2"/>
      <c r="P51" s="2"/>
      <c r="Q51" s="2"/>
    </row>
    <row r="52">
      <c r="A52" s="14"/>
      <c r="B52" s="4"/>
      <c r="C52" s="4"/>
      <c r="D52" s="4"/>
      <c r="E52" s="4"/>
      <c r="F52" s="4"/>
      <c r="G52" s="4"/>
      <c r="H52" s="76"/>
      <c r="I52" s="4"/>
      <c r="J52" s="76"/>
      <c r="K52" s="4"/>
      <c r="L52" s="4"/>
      <c r="M52" s="15"/>
      <c r="N52" s="2"/>
      <c r="O52" s="2"/>
      <c r="P52" s="2"/>
      <c r="Q52" s="2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"/>
      <c r="O53" s="2"/>
      <c r="P53" s="2"/>
      <c r="Q53" s="2"/>
    </row>
  </sheetData>
  <mergeCells count="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0+(H60+H90+H102+H108+H132+H138+H144+H156)</f>
        <v>1572376.78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0+H61+H91+H103+H109+H133+H139+H145+H157</f>
        <v>1572376.78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874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ROUND(0+((H60+H90+H102+H108+H132+H138+H144+H156)*1.21),2)</f>
        <v>1902575.8999999999</v>
      </c>
      <c r="K11" s="1"/>
      <c r="L11" s="1"/>
      <c r="M11" s="13"/>
      <c r="N11" s="2"/>
      <c r="O11" s="2"/>
      <c r="P11" s="2"/>
      <c r="Q11" s="33">
        <f>IF(SUM(K20:K27)&gt;0,ROUND(SUM(S20:S27)/SUM(K20:K27)-1,8),0)</f>
        <v>87683.347763369995</v>
      </c>
      <c r="R11" s="9">
        <f>AVERAGE(J60,J90,J102,J108,J132,J138,J144,J156)</f>
        <v>41274.888749999991</v>
      </c>
      <c r="S11" s="9">
        <f>J10*(1+Q11)</f>
        <v>137872832392.56793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0+J33+J36+J39+J42+J45+J48+J51+J54+J57</f>
        <v>90018</v>
      </c>
      <c r="L20" s="38">
        <f>0+L60</f>
        <v>108921.78</v>
      </c>
      <c r="M20" s="13"/>
      <c r="N20" s="2"/>
      <c r="O20" s="2"/>
      <c r="P20" s="2"/>
      <c r="Q20" s="2"/>
      <c r="S20" s="9">
        <f>S60</f>
        <v>1701770486.04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0+J63+J66+J69+J72+J75+J78+J81+J84+J87</f>
        <v>367619.66000000003</v>
      </c>
      <c r="L21" s="38">
        <f>0+L90</f>
        <v>444819.78999999998</v>
      </c>
      <c r="M21" s="13"/>
      <c r="N21" s="2"/>
      <c r="O21" s="2"/>
      <c r="P21" s="2"/>
      <c r="Q21" s="2"/>
      <c r="S21" s="9">
        <f>S90</f>
        <v>28380653162.215782</v>
      </c>
    </row>
    <row r="22">
      <c r="A22" s="10"/>
      <c r="B22" s="36">
        <v>2</v>
      </c>
      <c r="C22" s="1"/>
      <c r="D22" s="1"/>
      <c r="E22" s="37" t="s">
        <v>192</v>
      </c>
      <c r="F22" s="1"/>
      <c r="G22" s="1"/>
      <c r="H22" s="1"/>
      <c r="I22" s="1"/>
      <c r="J22" s="1"/>
      <c r="K22" s="38">
        <f>0+J93+J96+J99</f>
        <v>115850.72</v>
      </c>
      <c r="L22" s="38">
        <f>0+L102</f>
        <v>140179.37</v>
      </c>
      <c r="M22" s="13"/>
      <c r="N22" s="2"/>
      <c r="O22" s="2"/>
      <c r="P22" s="2"/>
      <c r="Q22" s="2"/>
      <c r="S22" s="9">
        <f>S102</f>
        <v>2818607469.8479996</v>
      </c>
    </row>
    <row r="23">
      <c r="A23" s="10"/>
      <c r="B23" s="36">
        <v>3</v>
      </c>
      <c r="C23" s="1"/>
      <c r="D23" s="1"/>
      <c r="E23" s="37" t="s">
        <v>646</v>
      </c>
      <c r="F23" s="1"/>
      <c r="G23" s="1"/>
      <c r="H23" s="1"/>
      <c r="I23" s="1"/>
      <c r="J23" s="1"/>
      <c r="K23" s="38">
        <f>0+J105</f>
        <v>64829.779999999999</v>
      </c>
      <c r="L23" s="38">
        <f>0+L108</f>
        <v>78444.029999999999</v>
      </c>
      <c r="M23" s="13"/>
      <c r="N23" s="2"/>
      <c r="O23" s="2"/>
      <c r="P23" s="2"/>
      <c r="Q23" s="2"/>
      <c r="S23" s="9">
        <f>S108</f>
        <v>882673662.14499998</v>
      </c>
    </row>
    <row r="24">
      <c r="A24" s="10"/>
      <c r="B24" s="36">
        <v>4</v>
      </c>
      <c r="C24" s="1"/>
      <c r="D24" s="1"/>
      <c r="E24" s="37" t="s">
        <v>193</v>
      </c>
      <c r="F24" s="1"/>
      <c r="G24" s="1"/>
      <c r="H24" s="1"/>
      <c r="I24" s="1"/>
      <c r="J24" s="1"/>
      <c r="K24" s="38">
        <f>0+J111+J114+J117+J120+J123+J126+J129</f>
        <v>150277.67999999999</v>
      </c>
      <c r="L24" s="38">
        <f>0+L132</f>
        <v>181835.98999999999</v>
      </c>
      <c r="M24" s="13"/>
      <c r="N24" s="2"/>
      <c r="O24" s="2"/>
      <c r="P24" s="2"/>
      <c r="Q24" s="2"/>
      <c r="S24" s="9">
        <f>S132</f>
        <v>4742659889.200799</v>
      </c>
    </row>
    <row r="25">
      <c r="A25" s="10"/>
      <c r="B25" s="36">
        <v>5</v>
      </c>
      <c r="C25" s="1"/>
      <c r="D25" s="1"/>
      <c r="E25" s="37" t="s">
        <v>194</v>
      </c>
      <c r="F25" s="1"/>
      <c r="G25" s="1"/>
      <c r="H25" s="1"/>
      <c r="I25" s="1"/>
      <c r="J25" s="1"/>
      <c r="K25" s="38">
        <f>0+J135</f>
        <v>29601.880000000001</v>
      </c>
      <c r="L25" s="38">
        <f>0+L138</f>
        <v>35818.269999999997</v>
      </c>
      <c r="M25" s="41"/>
      <c r="N25" s="2"/>
      <c r="O25" s="2"/>
      <c r="P25" s="2"/>
      <c r="Q25" s="2"/>
      <c r="S25" s="9">
        <f>S138</f>
        <v>184046432.69319987</v>
      </c>
    </row>
    <row r="26">
      <c r="A26" s="10"/>
      <c r="B26" s="36">
        <v>7</v>
      </c>
      <c r="C26" s="1"/>
      <c r="D26" s="1"/>
      <c r="E26" s="37" t="s">
        <v>110</v>
      </c>
      <c r="F26" s="1"/>
      <c r="G26" s="1"/>
      <c r="H26" s="1"/>
      <c r="I26" s="1"/>
      <c r="J26" s="1"/>
      <c r="K26" s="38">
        <f>0+J141</f>
        <v>70654.070000000007</v>
      </c>
      <c r="L26" s="38">
        <f>0+L144</f>
        <v>85491.419999999998</v>
      </c>
      <c r="M26" s="41"/>
      <c r="N26" s="2"/>
      <c r="O26" s="2"/>
      <c r="P26" s="2"/>
      <c r="Q26" s="2"/>
      <c r="S26" s="9">
        <f>S144</f>
        <v>1048389819.5844995</v>
      </c>
    </row>
    <row r="27">
      <c r="A27" s="10"/>
      <c r="B27" s="36">
        <v>9</v>
      </c>
      <c r="C27" s="1"/>
      <c r="D27" s="1"/>
      <c r="E27" s="37" t="s">
        <v>112</v>
      </c>
      <c r="F27" s="1"/>
      <c r="G27" s="1"/>
      <c r="H27" s="1"/>
      <c r="I27" s="1"/>
      <c r="J27" s="1"/>
      <c r="K27" s="38">
        <f>0+J147+J150+J153</f>
        <v>683524.98999999999</v>
      </c>
      <c r="L27" s="38">
        <f>0+L156</f>
        <v>827065.23999999999</v>
      </c>
      <c r="M27" s="41"/>
      <c r="N27" s="2"/>
      <c r="O27" s="2"/>
      <c r="P27" s="2"/>
      <c r="Q27" s="2"/>
      <c r="S27" s="9">
        <f>S156</f>
        <v>98114031470.837494</v>
      </c>
    </row>
    <row r="28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39"/>
      <c r="N28" s="2"/>
      <c r="O28" s="2"/>
      <c r="P28" s="2"/>
      <c r="Q28" s="2"/>
    </row>
    <row r="29" ht="14" customHeight="1">
      <c r="A29" s="4"/>
      <c r="B29" s="28" t="s">
        <v>113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40"/>
      <c r="N30" s="2"/>
      <c r="O30" s="2"/>
      <c r="P30" s="2"/>
      <c r="Q30" s="2"/>
    </row>
    <row r="31" ht="18" customHeight="1">
      <c r="A31" s="10"/>
      <c r="B31" s="34" t="s">
        <v>114</v>
      </c>
      <c r="C31" s="34" t="s">
        <v>106</v>
      </c>
      <c r="D31" s="34" t="s">
        <v>115</v>
      </c>
      <c r="E31" s="34" t="s">
        <v>107</v>
      </c>
      <c r="F31" s="34" t="s">
        <v>116</v>
      </c>
      <c r="G31" s="35" t="s">
        <v>117</v>
      </c>
      <c r="H31" s="23" t="s">
        <v>118</v>
      </c>
      <c r="I31" s="23" t="s">
        <v>119</v>
      </c>
      <c r="J31" s="23" t="s">
        <v>17</v>
      </c>
      <c r="K31" s="35" t="s">
        <v>120</v>
      </c>
      <c r="L31" s="23" t="s">
        <v>18</v>
      </c>
      <c r="M31" s="41"/>
      <c r="N31" s="2"/>
      <c r="O31" s="2"/>
      <c r="P31" s="2"/>
      <c r="Q31" s="2"/>
    </row>
    <row r="32" ht="40" customHeight="1">
      <c r="A32" s="10"/>
      <c r="B32" s="42" t="s">
        <v>121</v>
      </c>
      <c r="C32" s="1"/>
      <c r="D32" s="1"/>
      <c r="E32" s="1"/>
      <c r="F32" s="1"/>
      <c r="G32" s="1"/>
      <c r="H32" s="43"/>
      <c r="I32" s="1"/>
      <c r="J32" s="43"/>
      <c r="K32" s="1"/>
      <c r="L32" s="1"/>
      <c r="M32" s="13"/>
      <c r="N32" s="2"/>
      <c r="O32" s="2"/>
      <c r="P32" s="2"/>
      <c r="Q32" s="2"/>
    </row>
    <row r="33">
      <c r="A33" s="10"/>
      <c r="B33" s="44">
        <v>447</v>
      </c>
      <c r="C33" s="45" t="s">
        <v>778</v>
      </c>
      <c r="D33" s="45"/>
      <c r="E33" s="45" t="s">
        <v>498</v>
      </c>
      <c r="F33" s="45" t="s">
        <v>7</v>
      </c>
      <c r="G33" s="46" t="s">
        <v>224</v>
      </c>
      <c r="H33" s="47">
        <v>50.072000000000003</v>
      </c>
      <c r="I33" s="26">
        <v>250</v>
      </c>
      <c r="J33" s="48">
        <f>ROUND(H33*I33,2)</f>
        <v>12518</v>
      </c>
      <c r="K33" s="49">
        <v>0.20999999999999999</v>
      </c>
      <c r="L33" s="50">
        <f>ROUND(J33*1.21,2)</f>
        <v>15146.780000000001</v>
      </c>
      <c r="M33" s="13"/>
      <c r="N33" s="2"/>
      <c r="O33" s="2"/>
      <c r="P33" s="2"/>
      <c r="Q33" s="33">
        <f>IF(ISNUMBER(K33),IF(H33&gt;0,IF(I33&gt;0,J33,0),0),0)</f>
        <v>12518</v>
      </c>
      <c r="R33" s="9">
        <f>IF(ISNUMBER(K33)=FALSE,J33,0)</f>
        <v>0</v>
      </c>
    </row>
    <row r="34">
      <c r="A34" s="10"/>
      <c r="B34" s="51" t="s">
        <v>125</v>
      </c>
      <c r="C34" s="1"/>
      <c r="D34" s="1"/>
      <c r="E34" s="52" t="s">
        <v>875</v>
      </c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 thickBot="1">
      <c r="A35" s="10"/>
      <c r="B35" s="53" t="s">
        <v>127</v>
      </c>
      <c r="C35" s="54"/>
      <c r="D35" s="54"/>
      <c r="E35" s="55" t="s">
        <v>876</v>
      </c>
      <c r="F35" s="54"/>
      <c r="G35" s="54"/>
      <c r="H35" s="56"/>
      <c r="I35" s="54"/>
      <c r="J35" s="56"/>
      <c r="K35" s="54"/>
      <c r="L35" s="54"/>
      <c r="M35" s="13"/>
      <c r="N35" s="2"/>
      <c r="O35" s="2"/>
      <c r="P35" s="2"/>
      <c r="Q35" s="2"/>
    </row>
    <row r="36" thickTop="1">
      <c r="A36" s="10"/>
      <c r="B36" s="44">
        <v>448</v>
      </c>
      <c r="C36" s="45" t="s">
        <v>195</v>
      </c>
      <c r="D36" s="45"/>
      <c r="E36" s="45" t="s">
        <v>196</v>
      </c>
      <c r="F36" s="45" t="s">
        <v>7</v>
      </c>
      <c r="G36" s="46" t="s">
        <v>124</v>
      </c>
      <c r="H36" s="57">
        <v>1</v>
      </c>
      <c r="I36" s="58">
        <v>3500</v>
      </c>
      <c r="J36" s="59">
        <f>ROUND(H36*I36,2)</f>
        <v>3500</v>
      </c>
      <c r="K36" s="60">
        <v>0.20999999999999999</v>
      </c>
      <c r="L36" s="61">
        <f>ROUND(J36*1.21,2)</f>
        <v>4235</v>
      </c>
      <c r="M36" s="13"/>
      <c r="N36" s="2"/>
      <c r="O36" s="2"/>
      <c r="P36" s="2"/>
      <c r="Q36" s="33">
        <f>IF(ISNUMBER(K36),IF(H36&gt;0,IF(I36&gt;0,J36,0),0),0)</f>
        <v>3500</v>
      </c>
      <c r="R36" s="9">
        <f>IF(ISNUMBER(K36)=FALSE,J36,0)</f>
        <v>0</v>
      </c>
    </row>
    <row r="37">
      <c r="A37" s="10"/>
      <c r="B37" s="51" t="s">
        <v>125</v>
      </c>
      <c r="C37" s="1"/>
      <c r="D37" s="1"/>
      <c r="E37" s="52" t="s">
        <v>197</v>
      </c>
      <c r="F37" s="1"/>
      <c r="G37" s="1"/>
      <c r="H37" s="43"/>
      <c r="I37" s="1"/>
      <c r="J37" s="43"/>
      <c r="K37" s="1"/>
      <c r="L37" s="1"/>
      <c r="M37" s="13"/>
      <c r="N37" s="2"/>
      <c r="O37" s="2"/>
      <c r="P37" s="2"/>
      <c r="Q37" s="2"/>
    </row>
    <row r="38" thickBot="1">
      <c r="A38" s="10"/>
      <c r="B38" s="53" t="s">
        <v>127</v>
      </c>
      <c r="C38" s="54"/>
      <c r="D38" s="54"/>
      <c r="E38" s="55" t="s">
        <v>7</v>
      </c>
      <c r="F38" s="54"/>
      <c r="G38" s="54"/>
      <c r="H38" s="56"/>
      <c r="I38" s="54"/>
      <c r="J38" s="56"/>
      <c r="K38" s="54"/>
      <c r="L38" s="54"/>
      <c r="M38" s="13"/>
      <c r="N38" s="2"/>
      <c r="O38" s="2"/>
      <c r="P38" s="2"/>
      <c r="Q38" s="2"/>
    </row>
    <row r="39" thickTop="1">
      <c r="A39" s="10"/>
      <c r="B39" s="44">
        <v>449</v>
      </c>
      <c r="C39" s="45" t="s">
        <v>198</v>
      </c>
      <c r="D39" s="45" t="s">
        <v>199</v>
      </c>
      <c r="E39" s="45" t="s">
        <v>200</v>
      </c>
      <c r="F39" s="45" t="s">
        <v>7</v>
      </c>
      <c r="G39" s="46" t="s">
        <v>124</v>
      </c>
      <c r="H39" s="57">
        <v>1</v>
      </c>
      <c r="I39" s="58">
        <v>9000</v>
      </c>
      <c r="J39" s="59">
        <f>ROUND(H39*I39,2)</f>
        <v>9000</v>
      </c>
      <c r="K39" s="60">
        <v>0.20999999999999999</v>
      </c>
      <c r="L39" s="61">
        <f>ROUND(J39*1.21,2)</f>
        <v>10890</v>
      </c>
      <c r="M39" s="13"/>
      <c r="N39" s="2"/>
      <c r="O39" s="2"/>
      <c r="P39" s="2"/>
      <c r="Q39" s="33">
        <f>IF(ISNUMBER(K39),IF(H39&gt;0,IF(I39&gt;0,J39,0),0),0)</f>
        <v>9000</v>
      </c>
      <c r="R39" s="9">
        <f>IF(ISNUMBER(K39)=FALSE,J39,0)</f>
        <v>0</v>
      </c>
    </row>
    <row r="40">
      <c r="A40" s="10"/>
      <c r="B40" s="51" t="s">
        <v>125</v>
      </c>
      <c r="C40" s="1"/>
      <c r="D40" s="1"/>
      <c r="E40" s="52" t="s">
        <v>201</v>
      </c>
      <c r="F40" s="1"/>
      <c r="G40" s="1"/>
      <c r="H40" s="43"/>
      <c r="I40" s="1"/>
      <c r="J40" s="43"/>
      <c r="K40" s="1"/>
      <c r="L40" s="1"/>
      <c r="M40" s="13"/>
      <c r="N40" s="2"/>
      <c r="O40" s="2"/>
      <c r="P40" s="2"/>
      <c r="Q40" s="2"/>
    </row>
    <row r="41" thickBot="1">
      <c r="A41" s="10"/>
      <c r="B41" s="53" t="s">
        <v>127</v>
      </c>
      <c r="C41" s="54"/>
      <c r="D41" s="54"/>
      <c r="E41" s="55" t="s">
        <v>7</v>
      </c>
      <c r="F41" s="54"/>
      <c r="G41" s="54"/>
      <c r="H41" s="56"/>
      <c r="I41" s="54"/>
      <c r="J41" s="56"/>
      <c r="K41" s="54"/>
      <c r="L41" s="54"/>
      <c r="M41" s="13"/>
      <c r="N41" s="2"/>
      <c r="O41" s="2"/>
      <c r="P41" s="2"/>
      <c r="Q41" s="2"/>
    </row>
    <row r="42" thickTop="1">
      <c r="A42" s="10"/>
      <c r="B42" s="44">
        <v>450</v>
      </c>
      <c r="C42" s="45" t="s">
        <v>198</v>
      </c>
      <c r="D42" s="45" t="s">
        <v>202</v>
      </c>
      <c r="E42" s="45" t="s">
        <v>200</v>
      </c>
      <c r="F42" s="45" t="s">
        <v>7</v>
      </c>
      <c r="G42" s="46" t="s">
        <v>124</v>
      </c>
      <c r="H42" s="57">
        <v>1</v>
      </c>
      <c r="I42" s="58">
        <v>6000</v>
      </c>
      <c r="J42" s="59">
        <f>ROUND(H42*I42,2)</f>
        <v>6000</v>
      </c>
      <c r="K42" s="60">
        <v>0.20999999999999999</v>
      </c>
      <c r="L42" s="61">
        <f>ROUND(J42*1.21,2)</f>
        <v>7260</v>
      </c>
      <c r="M42" s="13"/>
      <c r="N42" s="2"/>
      <c r="O42" s="2"/>
      <c r="P42" s="2"/>
      <c r="Q42" s="33">
        <f>IF(ISNUMBER(K42),IF(H42&gt;0,IF(I42&gt;0,J42,0),0),0)</f>
        <v>6000</v>
      </c>
      <c r="R42" s="9">
        <f>IF(ISNUMBER(K42)=FALSE,J42,0)</f>
        <v>0</v>
      </c>
    </row>
    <row r="43">
      <c r="A43" s="10"/>
      <c r="B43" s="51" t="s">
        <v>125</v>
      </c>
      <c r="C43" s="1"/>
      <c r="D43" s="1"/>
      <c r="E43" s="52" t="s">
        <v>203</v>
      </c>
      <c r="F43" s="1"/>
      <c r="G43" s="1"/>
      <c r="H43" s="43"/>
      <c r="I43" s="1"/>
      <c r="J43" s="43"/>
      <c r="K43" s="1"/>
      <c r="L43" s="1"/>
      <c r="M43" s="13"/>
      <c r="N43" s="2"/>
      <c r="O43" s="2"/>
      <c r="P43" s="2"/>
      <c r="Q43" s="2"/>
    </row>
    <row r="44" thickBot="1">
      <c r="A44" s="10"/>
      <c r="B44" s="53" t="s">
        <v>127</v>
      </c>
      <c r="C44" s="54"/>
      <c r="D44" s="54"/>
      <c r="E44" s="55" t="s">
        <v>7</v>
      </c>
      <c r="F44" s="54"/>
      <c r="G44" s="54"/>
      <c r="H44" s="56"/>
      <c r="I44" s="54"/>
      <c r="J44" s="56"/>
      <c r="K44" s="54"/>
      <c r="L44" s="54"/>
      <c r="M44" s="13"/>
      <c r="N44" s="2"/>
      <c r="O44" s="2"/>
      <c r="P44" s="2"/>
      <c r="Q44" s="2"/>
    </row>
    <row r="45" thickTop="1">
      <c r="A45" s="10"/>
      <c r="B45" s="44">
        <v>451</v>
      </c>
      <c r="C45" s="45" t="s">
        <v>204</v>
      </c>
      <c r="D45" s="45"/>
      <c r="E45" s="45" t="s">
        <v>205</v>
      </c>
      <c r="F45" s="45" t="s">
        <v>7</v>
      </c>
      <c r="G45" s="46" t="s">
        <v>124</v>
      </c>
      <c r="H45" s="57">
        <v>1</v>
      </c>
      <c r="I45" s="58">
        <v>30000</v>
      </c>
      <c r="J45" s="59">
        <f>ROUND(H45*I45,2)</f>
        <v>30000</v>
      </c>
      <c r="K45" s="60">
        <v>0.20999999999999999</v>
      </c>
      <c r="L45" s="61">
        <f>ROUND(J45*1.21,2)</f>
        <v>36300</v>
      </c>
      <c r="M45" s="13"/>
      <c r="N45" s="2"/>
      <c r="O45" s="2"/>
      <c r="P45" s="2"/>
      <c r="Q45" s="33">
        <f>IF(ISNUMBER(K45),IF(H45&gt;0,IF(I45&gt;0,J45,0),0),0)</f>
        <v>30000</v>
      </c>
      <c r="R45" s="9">
        <f>IF(ISNUMBER(K45)=FALSE,J45,0)</f>
        <v>0</v>
      </c>
    </row>
    <row r="46">
      <c r="A46" s="10"/>
      <c r="B46" s="51" t="s">
        <v>125</v>
      </c>
      <c r="C46" s="1"/>
      <c r="D46" s="1"/>
      <c r="E46" s="52" t="s">
        <v>206</v>
      </c>
      <c r="F46" s="1"/>
      <c r="G46" s="1"/>
      <c r="H46" s="43"/>
      <c r="I46" s="1"/>
      <c r="J46" s="43"/>
      <c r="K46" s="1"/>
      <c r="L46" s="1"/>
      <c r="M46" s="13"/>
      <c r="N46" s="2"/>
      <c r="O46" s="2"/>
      <c r="P46" s="2"/>
      <c r="Q46" s="2"/>
    </row>
    <row r="47" thickBot="1">
      <c r="A47" s="10"/>
      <c r="B47" s="53" t="s">
        <v>127</v>
      </c>
      <c r="C47" s="54"/>
      <c r="D47" s="54"/>
      <c r="E47" s="55" t="s">
        <v>7</v>
      </c>
      <c r="F47" s="54"/>
      <c r="G47" s="54"/>
      <c r="H47" s="56"/>
      <c r="I47" s="54"/>
      <c r="J47" s="56"/>
      <c r="K47" s="54"/>
      <c r="L47" s="54"/>
      <c r="M47" s="13"/>
      <c r="N47" s="2"/>
      <c r="O47" s="2"/>
      <c r="P47" s="2"/>
      <c r="Q47" s="2"/>
    </row>
    <row r="48" thickTop="1">
      <c r="A48" s="10"/>
      <c r="B48" s="44">
        <v>452</v>
      </c>
      <c r="C48" s="45" t="s">
        <v>207</v>
      </c>
      <c r="D48" s="45"/>
      <c r="E48" s="45" t="s">
        <v>208</v>
      </c>
      <c r="F48" s="45" t="s">
        <v>7</v>
      </c>
      <c r="G48" s="46" t="s">
        <v>124</v>
      </c>
      <c r="H48" s="57">
        <v>1</v>
      </c>
      <c r="I48" s="58">
        <v>3000</v>
      </c>
      <c r="J48" s="59">
        <f>ROUND(H48*I48,2)</f>
        <v>3000</v>
      </c>
      <c r="K48" s="60">
        <v>0.20999999999999999</v>
      </c>
      <c r="L48" s="61">
        <f>ROUND(J48*1.21,2)</f>
        <v>3630</v>
      </c>
      <c r="M48" s="13"/>
      <c r="N48" s="2"/>
      <c r="O48" s="2"/>
      <c r="P48" s="2"/>
      <c r="Q48" s="33">
        <f>IF(ISNUMBER(K48),IF(H48&gt;0,IF(I48&gt;0,J48,0),0),0)</f>
        <v>3000</v>
      </c>
      <c r="R48" s="9">
        <f>IF(ISNUMBER(K48)=FALSE,J48,0)</f>
        <v>0</v>
      </c>
    </row>
    <row r="49">
      <c r="A49" s="10"/>
      <c r="B49" s="51" t="s">
        <v>125</v>
      </c>
      <c r="C49" s="1"/>
      <c r="D49" s="1"/>
      <c r="E49" s="52" t="s">
        <v>209</v>
      </c>
      <c r="F49" s="1"/>
      <c r="G49" s="1"/>
      <c r="H49" s="43"/>
      <c r="I49" s="1"/>
      <c r="J49" s="43"/>
      <c r="K49" s="1"/>
      <c r="L49" s="1"/>
      <c r="M49" s="13"/>
      <c r="N49" s="2"/>
      <c r="O49" s="2"/>
      <c r="P49" s="2"/>
      <c r="Q49" s="2"/>
    </row>
    <row r="50" thickBot="1">
      <c r="A50" s="10"/>
      <c r="B50" s="53" t="s">
        <v>127</v>
      </c>
      <c r="C50" s="54"/>
      <c r="D50" s="54"/>
      <c r="E50" s="55" t="s">
        <v>7</v>
      </c>
      <c r="F50" s="54"/>
      <c r="G50" s="54"/>
      <c r="H50" s="56"/>
      <c r="I50" s="54"/>
      <c r="J50" s="56"/>
      <c r="K50" s="54"/>
      <c r="L50" s="54"/>
      <c r="M50" s="13"/>
      <c r="N50" s="2"/>
      <c r="O50" s="2"/>
      <c r="P50" s="2"/>
      <c r="Q50" s="2"/>
    </row>
    <row r="51" thickTop="1">
      <c r="A51" s="10"/>
      <c r="B51" s="44">
        <v>453</v>
      </c>
      <c r="C51" s="45" t="s">
        <v>210</v>
      </c>
      <c r="D51" s="45"/>
      <c r="E51" s="45" t="s">
        <v>211</v>
      </c>
      <c r="F51" s="45" t="s">
        <v>7</v>
      </c>
      <c r="G51" s="46" t="s">
        <v>124</v>
      </c>
      <c r="H51" s="57">
        <v>1</v>
      </c>
      <c r="I51" s="58">
        <v>500</v>
      </c>
      <c r="J51" s="59">
        <f>ROUND(H51*I51,2)</f>
        <v>500</v>
      </c>
      <c r="K51" s="60">
        <v>0.20999999999999999</v>
      </c>
      <c r="L51" s="61">
        <f>ROUND(J51*1.21,2)</f>
        <v>605</v>
      </c>
      <c r="M51" s="13"/>
      <c r="N51" s="2"/>
      <c r="O51" s="2"/>
      <c r="P51" s="2"/>
      <c r="Q51" s="33">
        <f>IF(ISNUMBER(K51),IF(H51&gt;0,IF(I51&gt;0,J51,0),0),0)</f>
        <v>500</v>
      </c>
      <c r="R51" s="9">
        <f>IF(ISNUMBER(K51)=FALSE,J51,0)</f>
        <v>0</v>
      </c>
    </row>
    <row r="52">
      <c r="A52" s="10"/>
      <c r="B52" s="51" t="s">
        <v>125</v>
      </c>
      <c r="C52" s="1"/>
      <c r="D52" s="1"/>
      <c r="E52" s="52" t="s">
        <v>7</v>
      </c>
      <c r="F52" s="1"/>
      <c r="G52" s="1"/>
      <c r="H52" s="43"/>
      <c r="I52" s="1"/>
      <c r="J52" s="43"/>
      <c r="K52" s="1"/>
      <c r="L52" s="1"/>
      <c r="M52" s="13"/>
      <c r="N52" s="2"/>
      <c r="O52" s="2"/>
      <c r="P52" s="2"/>
      <c r="Q52" s="2"/>
    </row>
    <row r="53" thickBot="1">
      <c r="A53" s="10"/>
      <c r="B53" s="53" t="s">
        <v>127</v>
      </c>
      <c r="C53" s="54"/>
      <c r="D53" s="54"/>
      <c r="E53" s="55" t="s">
        <v>7</v>
      </c>
      <c r="F53" s="54"/>
      <c r="G53" s="54"/>
      <c r="H53" s="56"/>
      <c r="I53" s="54"/>
      <c r="J53" s="56"/>
      <c r="K53" s="54"/>
      <c r="L53" s="54"/>
      <c r="M53" s="13"/>
      <c r="N53" s="2"/>
      <c r="O53" s="2"/>
      <c r="P53" s="2"/>
      <c r="Q53" s="2"/>
    </row>
    <row r="54" thickTop="1">
      <c r="A54" s="10"/>
      <c r="B54" s="44">
        <v>454</v>
      </c>
      <c r="C54" s="45" t="s">
        <v>212</v>
      </c>
      <c r="D54" s="45"/>
      <c r="E54" s="45" t="s">
        <v>213</v>
      </c>
      <c r="F54" s="45" t="s">
        <v>7</v>
      </c>
      <c r="G54" s="46" t="s">
        <v>124</v>
      </c>
      <c r="H54" s="57">
        <v>1</v>
      </c>
      <c r="I54" s="58">
        <v>12000</v>
      </c>
      <c r="J54" s="59">
        <f>ROUND(H54*I54,2)</f>
        <v>12000</v>
      </c>
      <c r="K54" s="60">
        <v>0.20999999999999999</v>
      </c>
      <c r="L54" s="61">
        <f>ROUND(J54*1.21,2)</f>
        <v>14520</v>
      </c>
      <c r="M54" s="13"/>
      <c r="N54" s="2"/>
      <c r="O54" s="2"/>
      <c r="P54" s="2"/>
      <c r="Q54" s="33">
        <f>IF(ISNUMBER(K54),IF(H54&gt;0,IF(I54&gt;0,J54,0),0),0)</f>
        <v>12000</v>
      </c>
      <c r="R54" s="9">
        <f>IF(ISNUMBER(K54)=FALSE,J54,0)</f>
        <v>0</v>
      </c>
    </row>
    <row r="55">
      <c r="A55" s="10"/>
      <c r="B55" s="51" t="s">
        <v>125</v>
      </c>
      <c r="C55" s="1"/>
      <c r="D55" s="1"/>
      <c r="E55" s="52" t="s">
        <v>7</v>
      </c>
      <c r="F55" s="1"/>
      <c r="G55" s="1"/>
      <c r="H55" s="43"/>
      <c r="I55" s="1"/>
      <c r="J55" s="43"/>
      <c r="K55" s="1"/>
      <c r="L55" s="1"/>
      <c r="M55" s="13"/>
      <c r="N55" s="2"/>
      <c r="O55" s="2"/>
      <c r="P55" s="2"/>
      <c r="Q55" s="2"/>
    </row>
    <row r="56" thickBot="1">
      <c r="A56" s="10"/>
      <c r="B56" s="53" t="s">
        <v>127</v>
      </c>
      <c r="C56" s="54"/>
      <c r="D56" s="54"/>
      <c r="E56" s="55" t="s">
        <v>7</v>
      </c>
      <c r="F56" s="54"/>
      <c r="G56" s="54"/>
      <c r="H56" s="56"/>
      <c r="I56" s="54"/>
      <c r="J56" s="56"/>
      <c r="K56" s="54"/>
      <c r="L56" s="54"/>
      <c r="M56" s="13"/>
      <c r="N56" s="2"/>
      <c r="O56" s="2"/>
      <c r="P56" s="2"/>
      <c r="Q56" s="2"/>
    </row>
    <row r="57" thickTop="1">
      <c r="A57" s="10"/>
      <c r="B57" s="44">
        <v>455</v>
      </c>
      <c r="C57" s="45" t="s">
        <v>220</v>
      </c>
      <c r="D57" s="45"/>
      <c r="E57" s="45" t="s">
        <v>221</v>
      </c>
      <c r="F57" s="45" t="s">
        <v>7</v>
      </c>
      <c r="G57" s="46" t="s">
        <v>124</v>
      </c>
      <c r="H57" s="57">
        <v>1</v>
      </c>
      <c r="I57" s="58">
        <v>13500</v>
      </c>
      <c r="J57" s="59">
        <f>ROUND(H57*I57,2)</f>
        <v>13500</v>
      </c>
      <c r="K57" s="60">
        <v>0.20999999999999999</v>
      </c>
      <c r="L57" s="61">
        <f>ROUND(J57*1.21,2)</f>
        <v>16335</v>
      </c>
      <c r="M57" s="13"/>
      <c r="N57" s="2"/>
      <c r="O57" s="2"/>
      <c r="P57" s="2"/>
      <c r="Q57" s="33">
        <f>IF(ISNUMBER(K57),IF(H57&gt;0,IF(I57&gt;0,J57,0),0),0)</f>
        <v>13500</v>
      </c>
      <c r="R57" s="9">
        <f>IF(ISNUMBER(K57)=FALSE,J57,0)</f>
        <v>0</v>
      </c>
    </row>
    <row r="58">
      <c r="A58" s="10"/>
      <c r="B58" s="51" t="s">
        <v>125</v>
      </c>
      <c r="C58" s="1"/>
      <c r="D58" s="1"/>
      <c r="E58" s="52" t="s">
        <v>7</v>
      </c>
      <c r="F58" s="1"/>
      <c r="G58" s="1"/>
      <c r="H58" s="43"/>
      <c r="I58" s="1"/>
      <c r="J58" s="43"/>
      <c r="K58" s="1"/>
      <c r="L58" s="1"/>
      <c r="M58" s="13"/>
      <c r="N58" s="2"/>
      <c r="O58" s="2"/>
      <c r="P58" s="2"/>
      <c r="Q58" s="2"/>
    </row>
    <row r="59" thickBot="1">
      <c r="A59" s="10"/>
      <c r="B59" s="53" t="s">
        <v>127</v>
      </c>
      <c r="C59" s="54"/>
      <c r="D59" s="54"/>
      <c r="E59" s="55" t="s">
        <v>7</v>
      </c>
      <c r="F59" s="54"/>
      <c r="G59" s="54"/>
      <c r="H59" s="56"/>
      <c r="I59" s="54"/>
      <c r="J59" s="56"/>
      <c r="K59" s="54"/>
      <c r="L59" s="54"/>
      <c r="M59" s="13"/>
      <c r="N59" s="2"/>
      <c r="O59" s="2"/>
      <c r="P59" s="2"/>
      <c r="Q59" s="2"/>
    </row>
    <row r="60" thickTop="1" thickBot="1" ht="25" customHeight="1">
      <c r="A60" s="10"/>
      <c r="B60" s="1"/>
      <c r="C60" s="62">
        <v>0</v>
      </c>
      <c r="D60" s="1"/>
      <c r="E60" s="63" t="s">
        <v>108</v>
      </c>
      <c r="F60" s="1"/>
      <c r="G60" s="64" t="s">
        <v>137</v>
      </c>
      <c r="H60" s="65">
        <f>J33+J36+J39+J42+J45+J48+J51+J54+J57</f>
        <v>90018</v>
      </c>
      <c r="I60" s="64" t="s">
        <v>138</v>
      </c>
      <c r="J60" s="66">
        <f>(L60-H60)</f>
        <v>18903.779999999999</v>
      </c>
      <c r="K60" s="64" t="s">
        <v>139</v>
      </c>
      <c r="L60" s="67">
        <f>ROUND((J33+J36+J39+J42+J45+J48+J51+J54+J57)*1.21,2)</f>
        <v>108921.78</v>
      </c>
      <c r="M60" s="13"/>
      <c r="N60" s="2"/>
      <c r="O60" s="2"/>
      <c r="P60" s="2"/>
      <c r="Q60" s="33">
        <f>0+Q33+Q36+Q39+Q42+Q45+Q48+Q51+Q54+Q57</f>
        <v>90018</v>
      </c>
      <c r="R60" s="9">
        <f>0+R33+R36+R39+R42+R45+R48+R51+R54+R57</f>
        <v>0</v>
      </c>
      <c r="S60" s="68">
        <f>Q60*(1+J60)+R60</f>
        <v>1701770486.04</v>
      </c>
    </row>
    <row r="61" thickTop="1" thickBot="1" ht="25" customHeight="1">
      <c r="A61" s="10"/>
      <c r="B61" s="69"/>
      <c r="C61" s="69"/>
      <c r="D61" s="69"/>
      <c r="E61" s="70"/>
      <c r="F61" s="69"/>
      <c r="G61" s="71" t="s">
        <v>140</v>
      </c>
      <c r="H61" s="72">
        <f>0+J33+J36+J39+J42+J45+J48+J51+J54+J57</f>
        <v>90018</v>
      </c>
      <c r="I61" s="71" t="s">
        <v>141</v>
      </c>
      <c r="J61" s="73">
        <f>0+J60</f>
        <v>18903.779999999999</v>
      </c>
      <c r="K61" s="71" t="s">
        <v>142</v>
      </c>
      <c r="L61" s="74">
        <f>0+L60</f>
        <v>108921.78</v>
      </c>
      <c r="M61" s="13"/>
      <c r="N61" s="2"/>
      <c r="O61" s="2"/>
      <c r="P61" s="2"/>
      <c r="Q61" s="2"/>
    </row>
    <row r="62" ht="40" customHeight="1">
      <c r="A62" s="10"/>
      <c r="B62" s="75" t="s">
        <v>143</v>
      </c>
      <c r="C62" s="1"/>
      <c r="D62" s="1"/>
      <c r="E62" s="1"/>
      <c r="F62" s="1"/>
      <c r="G62" s="1"/>
      <c r="H62" s="43"/>
      <c r="I62" s="1"/>
      <c r="J62" s="43"/>
      <c r="K62" s="1"/>
      <c r="L62" s="1"/>
      <c r="M62" s="13"/>
      <c r="N62" s="2"/>
      <c r="O62" s="2"/>
      <c r="P62" s="2"/>
      <c r="Q62" s="2"/>
    </row>
    <row r="63">
      <c r="A63" s="10"/>
      <c r="B63" s="44">
        <v>456</v>
      </c>
      <c r="C63" s="45" t="s">
        <v>877</v>
      </c>
      <c r="D63" s="45"/>
      <c r="E63" s="45" t="s">
        <v>878</v>
      </c>
      <c r="F63" s="45" t="s">
        <v>7</v>
      </c>
      <c r="G63" s="46" t="s">
        <v>879</v>
      </c>
      <c r="H63" s="47">
        <v>720</v>
      </c>
      <c r="I63" s="26">
        <v>110.70999999999999</v>
      </c>
      <c r="J63" s="48">
        <f>ROUND(H63*I63,2)</f>
        <v>79711.199999999997</v>
      </c>
      <c r="K63" s="49">
        <v>0.20999999999999999</v>
      </c>
      <c r="L63" s="50">
        <f>ROUND(J63*1.21,2)</f>
        <v>96450.550000000003</v>
      </c>
      <c r="M63" s="13"/>
      <c r="N63" s="2"/>
      <c r="O63" s="2"/>
      <c r="P63" s="2"/>
      <c r="Q63" s="33">
        <f>IF(ISNUMBER(K63),IF(H63&gt;0,IF(I63&gt;0,J63,0),0),0)</f>
        <v>79711.199999999997</v>
      </c>
      <c r="R63" s="9">
        <f>IF(ISNUMBER(K63)=FALSE,J63,0)</f>
        <v>0</v>
      </c>
    </row>
    <row r="64">
      <c r="A64" s="10"/>
      <c r="B64" s="51" t="s">
        <v>125</v>
      </c>
      <c r="C64" s="1"/>
      <c r="D64" s="1"/>
      <c r="E64" s="52" t="s">
        <v>7</v>
      </c>
      <c r="F64" s="1"/>
      <c r="G64" s="1"/>
      <c r="H64" s="43"/>
      <c r="I64" s="1"/>
      <c r="J64" s="43"/>
      <c r="K64" s="1"/>
      <c r="L64" s="1"/>
      <c r="M64" s="13"/>
      <c r="N64" s="2"/>
      <c r="O64" s="2"/>
      <c r="P64" s="2"/>
      <c r="Q64" s="2"/>
    </row>
    <row r="65" thickBot="1">
      <c r="A65" s="10"/>
      <c r="B65" s="53" t="s">
        <v>127</v>
      </c>
      <c r="C65" s="54"/>
      <c r="D65" s="54"/>
      <c r="E65" s="55" t="s">
        <v>880</v>
      </c>
      <c r="F65" s="54"/>
      <c r="G65" s="54"/>
      <c r="H65" s="56"/>
      <c r="I65" s="54"/>
      <c r="J65" s="56"/>
      <c r="K65" s="54"/>
      <c r="L65" s="54"/>
      <c r="M65" s="13"/>
      <c r="N65" s="2"/>
      <c r="O65" s="2"/>
      <c r="P65" s="2"/>
      <c r="Q65" s="2"/>
    </row>
    <row r="66" thickTop="1">
      <c r="A66" s="10"/>
      <c r="B66" s="44">
        <v>457</v>
      </c>
      <c r="C66" s="45" t="s">
        <v>881</v>
      </c>
      <c r="D66" s="45"/>
      <c r="E66" s="45" t="s">
        <v>882</v>
      </c>
      <c r="F66" s="45" t="s">
        <v>7</v>
      </c>
      <c r="G66" s="46" t="s">
        <v>181</v>
      </c>
      <c r="H66" s="57">
        <v>18</v>
      </c>
      <c r="I66" s="58">
        <v>1601.05</v>
      </c>
      <c r="J66" s="59">
        <f>ROUND(H66*I66,2)</f>
        <v>28818.900000000001</v>
      </c>
      <c r="K66" s="60">
        <v>0.20999999999999999</v>
      </c>
      <c r="L66" s="61">
        <f>ROUND(J66*1.21,2)</f>
        <v>34870.870000000003</v>
      </c>
      <c r="M66" s="13"/>
      <c r="N66" s="2"/>
      <c r="O66" s="2"/>
      <c r="P66" s="2"/>
      <c r="Q66" s="33">
        <f>IF(ISNUMBER(K66),IF(H66&gt;0,IF(I66&gt;0,J66,0),0),0)</f>
        <v>28818.900000000001</v>
      </c>
      <c r="R66" s="9">
        <f>IF(ISNUMBER(K66)=FALSE,J66,0)</f>
        <v>0</v>
      </c>
    </row>
    <row r="67">
      <c r="A67" s="10"/>
      <c r="B67" s="51" t="s">
        <v>125</v>
      </c>
      <c r="C67" s="1"/>
      <c r="D67" s="1"/>
      <c r="E67" s="52" t="s">
        <v>7</v>
      </c>
      <c r="F67" s="1"/>
      <c r="G67" s="1"/>
      <c r="H67" s="43"/>
      <c r="I67" s="1"/>
      <c r="J67" s="43"/>
      <c r="K67" s="1"/>
      <c r="L67" s="1"/>
      <c r="M67" s="13"/>
      <c r="N67" s="2"/>
      <c r="O67" s="2"/>
      <c r="P67" s="2"/>
      <c r="Q67" s="2"/>
    </row>
    <row r="68" thickBot="1">
      <c r="A68" s="10"/>
      <c r="B68" s="53" t="s">
        <v>127</v>
      </c>
      <c r="C68" s="54"/>
      <c r="D68" s="54"/>
      <c r="E68" s="55" t="s">
        <v>883</v>
      </c>
      <c r="F68" s="54"/>
      <c r="G68" s="54"/>
      <c r="H68" s="56"/>
      <c r="I68" s="54"/>
      <c r="J68" s="56"/>
      <c r="K68" s="54"/>
      <c r="L68" s="54"/>
      <c r="M68" s="13"/>
      <c r="N68" s="2"/>
      <c r="O68" s="2"/>
      <c r="P68" s="2"/>
      <c r="Q68" s="2"/>
    </row>
    <row r="69" thickTop="1">
      <c r="A69" s="10"/>
      <c r="B69" s="44">
        <v>458</v>
      </c>
      <c r="C69" s="45" t="s">
        <v>818</v>
      </c>
      <c r="D69" s="45"/>
      <c r="E69" s="45" t="s">
        <v>819</v>
      </c>
      <c r="F69" s="45" t="s">
        <v>7</v>
      </c>
      <c r="G69" s="46" t="s">
        <v>224</v>
      </c>
      <c r="H69" s="57">
        <v>67.988</v>
      </c>
      <c r="I69" s="58">
        <v>83.069999999999993</v>
      </c>
      <c r="J69" s="59">
        <f>ROUND(H69*I69,2)</f>
        <v>5647.7600000000002</v>
      </c>
      <c r="K69" s="60">
        <v>0.20999999999999999</v>
      </c>
      <c r="L69" s="61">
        <f>ROUND(J69*1.21,2)</f>
        <v>6833.79</v>
      </c>
      <c r="M69" s="13"/>
      <c r="N69" s="2"/>
      <c r="O69" s="2"/>
      <c r="P69" s="2"/>
      <c r="Q69" s="33">
        <f>IF(ISNUMBER(K69),IF(H69&gt;0,IF(I69&gt;0,J69,0),0),0)</f>
        <v>5647.7600000000002</v>
      </c>
      <c r="R69" s="9">
        <f>IF(ISNUMBER(K69)=FALSE,J69,0)</f>
        <v>0</v>
      </c>
    </row>
    <row r="70">
      <c r="A70" s="10"/>
      <c r="B70" s="51" t="s">
        <v>125</v>
      </c>
      <c r="C70" s="1"/>
      <c r="D70" s="1"/>
      <c r="E70" s="52" t="s">
        <v>884</v>
      </c>
      <c r="F70" s="1"/>
      <c r="G70" s="1"/>
      <c r="H70" s="43"/>
      <c r="I70" s="1"/>
      <c r="J70" s="43"/>
      <c r="K70" s="1"/>
      <c r="L70" s="1"/>
      <c r="M70" s="13"/>
      <c r="N70" s="2"/>
      <c r="O70" s="2"/>
      <c r="P70" s="2"/>
      <c r="Q70" s="2"/>
    </row>
    <row r="71" thickBot="1">
      <c r="A71" s="10"/>
      <c r="B71" s="53" t="s">
        <v>127</v>
      </c>
      <c r="C71" s="54"/>
      <c r="D71" s="54"/>
      <c r="E71" s="55" t="s">
        <v>885</v>
      </c>
      <c r="F71" s="54"/>
      <c r="G71" s="54"/>
      <c r="H71" s="56"/>
      <c r="I71" s="54"/>
      <c r="J71" s="56"/>
      <c r="K71" s="54"/>
      <c r="L71" s="54"/>
      <c r="M71" s="13"/>
      <c r="N71" s="2"/>
      <c r="O71" s="2"/>
      <c r="P71" s="2"/>
      <c r="Q71" s="2"/>
    </row>
    <row r="72" thickTop="1">
      <c r="A72" s="10"/>
      <c r="B72" s="44">
        <v>459</v>
      </c>
      <c r="C72" s="45" t="s">
        <v>601</v>
      </c>
      <c r="D72" s="45"/>
      <c r="E72" s="45" t="s">
        <v>602</v>
      </c>
      <c r="F72" s="45" t="s">
        <v>7</v>
      </c>
      <c r="G72" s="46" t="s">
        <v>224</v>
      </c>
      <c r="H72" s="57">
        <v>119.113</v>
      </c>
      <c r="I72" s="58">
        <v>182.91</v>
      </c>
      <c r="J72" s="59">
        <f>ROUND(H72*I72,2)</f>
        <v>21786.959999999999</v>
      </c>
      <c r="K72" s="60">
        <v>0.20999999999999999</v>
      </c>
      <c r="L72" s="61">
        <f>ROUND(J72*1.21,2)</f>
        <v>26362.220000000001</v>
      </c>
      <c r="M72" s="13"/>
      <c r="N72" s="2"/>
      <c r="O72" s="2"/>
      <c r="P72" s="2"/>
      <c r="Q72" s="33">
        <f>IF(ISNUMBER(K72),IF(H72&gt;0,IF(I72&gt;0,J72,0),0),0)</f>
        <v>21786.959999999999</v>
      </c>
      <c r="R72" s="9">
        <f>IF(ISNUMBER(K72)=FALSE,J72,0)</f>
        <v>0</v>
      </c>
    </row>
    <row r="73">
      <c r="A73" s="10"/>
      <c r="B73" s="51" t="s">
        <v>125</v>
      </c>
      <c r="C73" s="1"/>
      <c r="D73" s="1"/>
      <c r="E73" s="52" t="s">
        <v>886</v>
      </c>
      <c r="F73" s="1"/>
      <c r="G73" s="1"/>
      <c r="H73" s="43"/>
      <c r="I73" s="1"/>
      <c r="J73" s="43"/>
      <c r="K73" s="1"/>
      <c r="L73" s="1"/>
      <c r="M73" s="13"/>
      <c r="N73" s="2"/>
      <c r="O73" s="2"/>
      <c r="P73" s="2"/>
      <c r="Q73" s="2"/>
    </row>
    <row r="74" thickBot="1">
      <c r="A74" s="10"/>
      <c r="B74" s="53" t="s">
        <v>127</v>
      </c>
      <c r="C74" s="54"/>
      <c r="D74" s="54"/>
      <c r="E74" s="55" t="s">
        <v>887</v>
      </c>
      <c r="F74" s="54"/>
      <c r="G74" s="54"/>
      <c r="H74" s="56"/>
      <c r="I74" s="54"/>
      <c r="J74" s="56"/>
      <c r="K74" s="54"/>
      <c r="L74" s="54"/>
      <c r="M74" s="13"/>
      <c r="N74" s="2"/>
      <c r="O74" s="2"/>
      <c r="P74" s="2"/>
      <c r="Q74" s="2"/>
    </row>
    <row r="75" thickTop="1">
      <c r="A75" s="10"/>
      <c r="B75" s="44">
        <v>460</v>
      </c>
      <c r="C75" s="45" t="s">
        <v>793</v>
      </c>
      <c r="D75" s="45"/>
      <c r="E75" s="45" t="s">
        <v>794</v>
      </c>
      <c r="F75" s="45" t="s">
        <v>7</v>
      </c>
      <c r="G75" s="46" t="s">
        <v>224</v>
      </c>
      <c r="H75" s="57">
        <v>67.988</v>
      </c>
      <c r="I75" s="58">
        <v>139.31999999999999</v>
      </c>
      <c r="J75" s="59">
        <f>ROUND(H75*I75,2)</f>
        <v>9472.0900000000001</v>
      </c>
      <c r="K75" s="60">
        <v>0.20999999999999999</v>
      </c>
      <c r="L75" s="61">
        <f>ROUND(J75*1.21,2)</f>
        <v>11461.23</v>
      </c>
      <c r="M75" s="13"/>
      <c r="N75" s="2"/>
      <c r="O75" s="2"/>
      <c r="P75" s="2"/>
      <c r="Q75" s="33">
        <f>IF(ISNUMBER(K75),IF(H75&gt;0,IF(I75&gt;0,J75,0),0),0)</f>
        <v>9472.0900000000001</v>
      </c>
      <c r="R75" s="9">
        <f>IF(ISNUMBER(K75)=FALSE,J75,0)</f>
        <v>0</v>
      </c>
    </row>
    <row r="76">
      <c r="A76" s="10"/>
      <c r="B76" s="51" t="s">
        <v>125</v>
      </c>
      <c r="C76" s="1"/>
      <c r="D76" s="1"/>
      <c r="E76" s="52" t="s">
        <v>888</v>
      </c>
      <c r="F76" s="1"/>
      <c r="G76" s="1"/>
      <c r="H76" s="43"/>
      <c r="I76" s="1"/>
      <c r="J76" s="43"/>
      <c r="K76" s="1"/>
      <c r="L76" s="1"/>
      <c r="M76" s="13"/>
      <c r="N76" s="2"/>
      <c r="O76" s="2"/>
      <c r="P76" s="2"/>
      <c r="Q76" s="2"/>
    </row>
    <row r="77" thickBot="1">
      <c r="A77" s="10"/>
      <c r="B77" s="53" t="s">
        <v>127</v>
      </c>
      <c r="C77" s="54"/>
      <c r="D77" s="54"/>
      <c r="E77" s="55" t="s">
        <v>885</v>
      </c>
      <c r="F77" s="54"/>
      <c r="G77" s="54"/>
      <c r="H77" s="56"/>
      <c r="I77" s="54"/>
      <c r="J77" s="56"/>
      <c r="K77" s="54"/>
      <c r="L77" s="54"/>
      <c r="M77" s="13"/>
      <c r="N77" s="2"/>
      <c r="O77" s="2"/>
      <c r="P77" s="2"/>
      <c r="Q77" s="2"/>
    </row>
    <row r="78" thickTop="1">
      <c r="A78" s="10"/>
      <c r="B78" s="44">
        <v>461</v>
      </c>
      <c r="C78" s="45" t="s">
        <v>889</v>
      </c>
      <c r="D78" s="45"/>
      <c r="E78" s="45" t="s">
        <v>890</v>
      </c>
      <c r="F78" s="45" t="s">
        <v>7</v>
      </c>
      <c r="G78" s="46" t="s">
        <v>224</v>
      </c>
      <c r="H78" s="57">
        <v>50.072000000000003</v>
      </c>
      <c r="I78" s="58">
        <v>3326.5</v>
      </c>
      <c r="J78" s="59">
        <f>ROUND(H78*I78,2)</f>
        <v>166564.51000000001</v>
      </c>
      <c r="K78" s="60">
        <v>0.20999999999999999</v>
      </c>
      <c r="L78" s="61">
        <f>ROUND(J78*1.21,2)</f>
        <v>201543.06</v>
      </c>
      <c r="M78" s="13"/>
      <c r="N78" s="2"/>
      <c r="O78" s="2"/>
      <c r="P78" s="2"/>
      <c r="Q78" s="33">
        <f>IF(ISNUMBER(K78),IF(H78&gt;0,IF(I78&gt;0,J78,0),0),0)</f>
        <v>166564.51000000001</v>
      </c>
      <c r="R78" s="9">
        <f>IF(ISNUMBER(K78)=FALSE,J78,0)</f>
        <v>0</v>
      </c>
    </row>
    <row r="79">
      <c r="A79" s="10"/>
      <c r="B79" s="51" t="s">
        <v>125</v>
      </c>
      <c r="C79" s="1"/>
      <c r="D79" s="1"/>
      <c r="E79" s="52" t="s">
        <v>7</v>
      </c>
      <c r="F79" s="1"/>
      <c r="G79" s="1"/>
      <c r="H79" s="43"/>
      <c r="I79" s="1"/>
      <c r="J79" s="43"/>
      <c r="K79" s="1"/>
      <c r="L79" s="1"/>
      <c r="M79" s="13"/>
      <c r="N79" s="2"/>
      <c r="O79" s="2"/>
      <c r="P79" s="2"/>
      <c r="Q79" s="2"/>
    </row>
    <row r="80" thickBot="1">
      <c r="A80" s="10"/>
      <c r="B80" s="53" t="s">
        <v>127</v>
      </c>
      <c r="C80" s="54"/>
      <c r="D80" s="54"/>
      <c r="E80" s="55" t="s">
        <v>876</v>
      </c>
      <c r="F80" s="54"/>
      <c r="G80" s="54"/>
      <c r="H80" s="56"/>
      <c r="I80" s="54"/>
      <c r="J80" s="56"/>
      <c r="K80" s="54"/>
      <c r="L80" s="54"/>
      <c r="M80" s="13"/>
      <c r="N80" s="2"/>
      <c r="O80" s="2"/>
      <c r="P80" s="2"/>
      <c r="Q80" s="2"/>
    </row>
    <row r="81" thickTop="1">
      <c r="A81" s="10"/>
      <c r="B81" s="44">
        <v>462</v>
      </c>
      <c r="C81" s="45" t="s">
        <v>255</v>
      </c>
      <c r="D81" s="45"/>
      <c r="E81" s="45" t="s">
        <v>256</v>
      </c>
      <c r="F81" s="45" t="s">
        <v>7</v>
      </c>
      <c r="G81" s="46" t="s">
        <v>224</v>
      </c>
      <c r="H81" s="57">
        <v>58.979999999999997</v>
      </c>
      <c r="I81" s="58">
        <v>635.85000000000002</v>
      </c>
      <c r="J81" s="59">
        <f>ROUND(H81*I81,2)</f>
        <v>37502.43</v>
      </c>
      <c r="K81" s="60">
        <v>0.20999999999999999</v>
      </c>
      <c r="L81" s="61">
        <f>ROUND(J81*1.21,2)</f>
        <v>45377.940000000002</v>
      </c>
      <c r="M81" s="13"/>
      <c r="N81" s="2"/>
      <c r="O81" s="2"/>
      <c r="P81" s="2"/>
      <c r="Q81" s="33">
        <f>IF(ISNUMBER(K81),IF(H81&gt;0,IF(I81&gt;0,J81,0),0),0)</f>
        <v>37502.43</v>
      </c>
      <c r="R81" s="9">
        <f>IF(ISNUMBER(K81)=FALSE,J81,0)</f>
        <v>0</v>
      </c>
    </row>
    <row r="82">
      <c r="A82" s="10"/>
      <c r="B82" s="51" t="s">
        <v>125</v>
      </c>
      <c r="C82" s="1"/>
      <c r="D82" s="1"/>
      <c r="E82" s="52" t="s">
        <v>7</v>
      </c>
      <c r="F82" s="1"/>
      <c r="G82" s="1"/>
      <c r="H82" s="43"/>
      <c r="I82" s="1"/>
      <c r="J82" s="43"/>
      <c r="K82" s="1"/>
      <c r="L82" s="1"/>
      <c r="M82" s="13"/>
      <c r="N82" s="2"/>
      <c r="O82" s="2"/>
      <c r="P82" s="2"/>
      <c r="Q82" s="2"/>
    </row>
    <row r="83" thickBot="1">
      <c r="A83" s="10"/>
      <c r="B83" s="53" t="s">
        <v>127</v>
      </c>
      <c r="C83" s="54"/>
      <c r="D83" s="54"/>
      <c r="E83" s="55" t="s">
        <v>891</v>
      </c>
      <c r="F83" s="54"/>
      <c r="G83" s="54"/>
      <c r="H83" s="56"/>
      <c r="I83" s="54"/>
      <c r="J83" s="56"/>
      <c r="K83" s="54"/>
      <c r="L83" s="54"/>
      <c r="M83" s="13"/>
      <c r="N83" s="2"/>
      <c r="O83" s="2"/>
      <c r="P83" s="2"/>
      <c r="Q83" s="2"/>
    </row>
    <row r="84" thickTop="1">
      <c r="A84" s="10"/>
      <c r="B84" s="44">
        <v>463</v>
      </c>
      <c r="C84" s="45" t="s">
        <v>707</v>
      </c>
      <c r="D84" s="45"/>
      <c r="E84" s="45" t="s">
        <v>708</v>
      </c>
      <c r="F84" s="45" t="s">
        <v>7</v>
      </c>
      <c r="G84" s="46" t="s">
        <v>224</v>
      </c>
      <c r="H84" s="57">
        <v>11.1</v>
      </c>
      <c r="I84" s="58">
        <v>195.56</v>
      </c>
      <c r="J84" s="59">
        <f>ROUND(H84*I84,2)</f>
        <v>2170.7199999999998</v>
      </c>
      <c r="K84" s="60">
        <v>0.20999999999999999</v>
      </c>
      <c r="L84" s="61">
        <f>ROUND(J84*1.21,2)</f>
        <v>2626.5700000000002</v>
      </c>
      <c r="M84" s="13"/>
      <c r="N84" s="2"/>
      <c r="O84" s="2"/>
      <c r="P84" s="2"/>
      <c r="Q84" s="33">
        <f>IF(ISNUMBER(K84),IF(H84&gt;0,IF(I84&gt;0,J84,0),0),0)</f>
        <v>2170.7199999999998</v>
      </c>
      <c r="R84" s="9">
        <f>IF(ISNUMBER(K84)=FALSE,J84,0)</f>
        <v>0</v>
      </c>
    </row>
    <row r="85">
      <c r="A85" s="10"/>
      <c r="B85" s="51" t="s">
        <v>125</v>
      </c>
      <c r="C85" s="1"/>
      <c r="D85" s="1"/>
      <c r="E85" s="52" t="s">
        <v>7</v>
      </c>
      <c r="F85" s="1"/>
      <c r="G85" s="1"/>
      <c r="H85" s="43"/>
      <c r="I85" s="1"/>
      <c r="J85" s="43"/>
      <c r="K85" s="1"/>
      <c r="L85" s="1"/>
      <c r="M85" s="13"/>
      <c r="N85" s="2"/>
      <c r="O85" s="2"/>
      <c r="P85" s="2"/>
      <c r="Q85" s="2"/>
    </row>
    <row r="86" thickBot="1">
      <c r="A86" s="10"/>
      <c r="B86" s="53" t="s">
        <v>127</v>
      </c>
      <c r="C86" s="54"/>
      <c r="D86" s="54"/>
      <c r="E86" s="55" t="s">
        <v>892</v>
      </c>
      <c r="F86" s="54"/>
      <c r="G86" s="54"/>
      <c r="H86" s="56"/>
      <c r="I86" s="54"/>
      <c r="J86" s="56"/>
      <c r="K86" s="54"/>
      <c r="L86" s="54"/>
      <c r="M86" s="13"/>
      <c r="N86" s="2"/>
      <c r="O86" s="2"/>
      <c r="P86" s="2"/>
      <c r="Q86" s="2"/>
    </row>
    <row r="87" thickTop="1">
      <c r="A87" s="10"/>
      <c r="B87" s="44">
        <v>464</v>
      </c>
      <c r="C87" s="45" t="s">
        <v>804</v>
      </c>
      <c r="D87" s="45"/>
      <c r="E87" s="45" t="s">
        <v>805</v>
      </c>
      <c r="F87" s="45" t="s">
        <v>7</v>
      </c>
      <c r="G87" s="46" t="s">
        <v>224</v>
      </c>
      <c r="H87" s="57">
        <v>70.688000000000002</v>
      </c>
      <c r="I87" s="58">
        <v>225.56999999999999</v>
      </c>
      <c r="J87" s="59">
        <f>ROUND(H87*I87,2)</f>
        <v>15945.09</v>
      </c>
      <c r="K87" s="60">
        <v>0.20999999999999999</v>
      </c>
      <c r="L87" s="61">
        <f>ROUND(J87*1.21,2)</f>
        <v>19293.560000000001</v>
      </c>
      <c r="M87" s="13"/>
      <c r="N87" s="2"/>
      <c r="O87" s="2"/>
      <c r="P87" s="2"/>
      <c r="Q87" s="33">
        <f>IF(ISNUMBER(K87),IF(H87&gt;0,IF(I87&gt;0,J87,0),0),0)</f>
        <v>15945.09</v>
      </c>
      <c r="R87" s="9">
        <f>IF(ISNUMBER(K87)=FALSE,J87,0)</f>
        <v>0</v>
      </c>
    </row>
    <row r="88">
      <c r="A88" s="10"/>
      <c r="B88" s="51" t="s">
        <v>125</v>
      </c>
      <c r="C88" s="1"/>
      <c r="D88" s="1"/>
      <c r="E88" s="52" t="s">
        <v>7</v>
      </c>
      <c r="F88" s="1"/>
      <c r="G88" s="1"/>
      <c r="H88" s="43"/>
      <c r="I88" s="1"/>
      <c r="J88" s="43"/>
      <c r="K88" s="1"/>
      <c r="L88" s="1"/>
      <c r="M88" s="13"/>
      <c r="N88" s="2"/>
      <c r="O88" s="2"/>
      <c r="P88" s="2"/>
      <c r="Q88" s="2"/>
    </row>
    <row r="89" thickBot="1">
      <c r="A89" s="10"/>
      <c r="B89" s="53" t="s">
        <v>127</v>
      </c>
      <c r="C89" s="54"/>
      <c r="D89" s="54"/>
      <c r="E89" s="55" t="s">
        <v>893</v>
      </c>
      <c r="F89" s="54"/>
      <c r="G89" s="54"/>
      <c r="H89" s="56"/>
      <c r="I89" s="54"/>
      <c r="J89" s="56"/>
      <c r="K89" s="54"/>
      <c r="L89" s="54"/>
      <c r="M89" s="13"/>
      <c r="N89" s="2"/>
      <c r="O89" s="2"/>
      <c r="P89" s="2"/>
      <c r="Q89" s="2"/>
    </row>
    <row r="90" thickTop="1" thickBot="1" ht="25" customHeight="1">
      <c r="A90" s="10"/>
      <c r="B90" s="1"/>
      <c r="C90" s="62">
        <v>1</v>
      </c>
      <c r="D90" s="1"/>
      <c r="E90" s="63" t="s">
        <v>109</v>
      </c>
      <c r="F90" s="1"/>
      <c r="G90" s="64" t="s">
        <v>137</v>
      </c>
      <c r="H90" s="65">
        <f>J63+J66+J69+J72+J75+J78+J81+J84+J87</f>
        <v>367619.66000000003</v>
      </c>
      <c r="I90" s="64" t="s">
        <v>138</v>
      </c>
      <c r="J90" s="66">
        <f>(L90-H90)</f>
        <v>77200.129999999946</v>
      </c>
      <c r="K90" s="64" t="s">
        <v>139</v>
      </c>
      <c r="L90" s="67">
        <f>ROUND((J63+J66+J69+J72+J75+J78+J81+J84+J87)*1.21,2)</f>
        <v>444819.78999999998</v>
      </c>
      <c r="M90" s="13"/>
      <c r="N90" s="2"/>
      <c r="O90" s="2"/>
      <c r="P90" s="2"/>
      <c r="Q90" s="33">
        <f>0+Q63+Q66+Q69+Q72+Q75+Q78+Q81+Q84+Q87</f>
        <v>367619.66000000003</v>
      </c>
      <c r="R90" s="9">
        <f>0+R63+R66+R69+R72+R75+R78+R81+R84+R87</f>
        <v>0</v>
      </c>
      <c r="S90" s="68">
        <f>Q90*(1+J90)+R90</f>
        <v>28380653162.215782</v>
      </c>
    </row>
    <row r="91" thickTop="1" thickBot="1" ht="25" customHeight="1">
      <c r="A91" s="10"/>
      <c r="B91" s="69"/>
      <c r="C91" s="69"/>
      <c r="D91" s="69"/>
      <c r="E91" s="70"/>
      <c r="F91" s="69"/>
      <c r="G91" s="71" t="s">
        <v>140</v>
      </c>
      <c r="H91" s="72">
        <f>0+J63+J66+J69+J72+J75+J78+J81+J84+J87</f>
        <v>367619.66000000003</v>
      </c>
      <c r="I91" s="71" t="s">
        <v>141</v>
      </c>
      <c r="J91" s="73">
        <f>0+J90</f>
        <v>77200.129999999946</v>
      </c>
      <c r="K91" s="71" t="s">
        <v>142</v>
      </c>
      <c r="L91" s="74">
        <f>0+L90</f>
        <v>444819.78999999998</v>
      </c>
      <c r="M91" s="13"/>
      <c r="N91" s="2"/>
      <c r="O91" s="2"/>
      <c r="P91" s="2"/>
      <c r="Q91" s="2"/>
    </row>
    <row r="92" ht="40" customHeight="1">
      <c r="A92" s="10"/>
      <c r="B92" s="75" t="s">
        <v>278</v>
      </c>
      <c r="C92" s="1"/>
      <c r="D92" s="1"/>
      <c r="E92" s="1"/>
      <c r="F92" s="1"/>
      <c r="G92" s="1"/>
      <c r="H92" s="43"/>
      <c r="I92" s="1"/>
      <c r="J92" s="43"/>
      <c r="K92" s="1"/>
      <c r="L92" s="1"/>
      <c r="M92" s="13"/>
      <c r="N92" s="2"/>
      <c r="O92" s="2"/>
      <c r="P92" s="2"/>
      <c r="Q92" s="2"/>
    </row>
    <row r="93">
      <c r="A93" s="10"/>
      <c r="B93" s="44">
        <v>465</v>
      </c>
      <c r="C93" s="45" t="s">
        <v>894</v>
      </c>
      <c r="D93" s="45"/>
      <c r="E93" s="45" t="s">
        <v>895</v>
      </c>
      <c r="F93" s="45" t="s">
        <v>7</v>
      </c>
      <c r="G93" s="46" t="s">
        <v>181</v>
      </c>
      <c r="H93" s="47">
        <v>13</v>
      </c>
      <c r="I93" s="26">
        <v>715.71000000000004</v>
      </c>
      <c r="J93" s="48">
        <f>ROUND(H93*I93,2)</f>
        <v>9304.2299999999996</v>
      </c>
      <c r="K93" s="49">
        <v>0.20999999999999999</v>
      </c>
      <c r="L93" s="50">
        <f>ROUND(J93*1.21,2)</f>
        <v>11258.120000000001</v>
      </c>
      <c r="M93" s="13"/>
      <c r="N93" s="2"/>
      <c r="O93" s="2"/>
      <c r="P93" s="2"/>
      <c r="Q93" s="33">
        <f>IF(ISNUMBER(K93),IF(H93&gt;0,IF(I93&gt;0,J93,0),0),0)</f>
        <v>9304.2299999999996</v>
      </c>
      <c r="R93" s="9">
        <f>IF(ISNUMBER(K93)=FALSE,J93,0)</f>
        <v>0</v>
      </c>
    </row>
    <row r="94">
      <c r="A94" s="10"/>
      <c r="B94" s="51" t="s">
        <v>125</v>
      </c>
      <c r="C94" s="1"/>
      <c r="D94" s="1"/>
      <c r="E94" s="52" t="s">
        <v>7</v>
      </c>
      <c r="F94" s="1"/>
      <c r="G94" s="1"/>
      <c r="H94" s="43"/>
      <c r="I94" s="1"/>
      <c r="J94" s="43"/>
      <c r="K94" s="1"/>
      <c r="L94" s="1"/>
      <c r="M94" s="13"/>
      <c r="N94" s="2"/>
      <c r="O94" s="2"/>
      <c r="P94" s="2"/>
      <c r="Q94" s="2"/>
    </row>
    <row r="95" thickBot="1">
      <c r="A95" s="10"/>
      <c r="B95" s="53" t="s">
        <v>127</v>
      </c>
      <c r="C95" s="54"/>
      <c r="D95" s="54"/>
      <c r="E95" s="55" t="s">
        <v>896</v>
      </c>
      <c r="F95" s="54"/>
      <c r="G95" s="54"/>
      <c r="H95" s="56"/>
      <c r="I95" s="54"/>
      <c r="J95" s="56"/>
      <c r="K95" s="54"/>
      <c r="L95" s="54"/>
      <c r="M95" s="13"/>
      <c r="N95" s="2"/>
      <c r="O95" s="2"/>
      <c r="P95" s="2"/>
      <c r="Q95" s="2"/>
    </row>
    <row r="96" thickTop="1">
      <c r="A96" s="10"/>
      <c r="B96" s="44">
        <v>466</v>
      </c>
      <c r="C96" s="45" t="s">
        <v>671</v>
      </c>
      <c r="D96" s="45"/>
      <c r="E96" s="45" t="s">
        <v>672</v>
      </c>
      <c r="F96" s="45" t="s">
        <v>7</v>
      </c>
      <c r="G96" s="46" t="s">
        <v>169</v>
      </c>
      <c r="H96" s="57">
        <v>146.19999999999999</v>
      </c>
      <c r="I96" s="58">
        <v>97.359999999999999</v>
      </c>
      <c r="J96" s="59">
        <f>ROUND(H96*I96,2)</f>
        <v>14234.030000000001</v>
      </c>
      <c r="K96" s="60">
        <v>0.20999999999999999</v>
      </c>
      <c r="L96" s="61">
        <f>ROUND(J96*1.21,2)</f>
        <v>17223.18</v>
      </c>
      <c r="M96" s="13"/>
      <c r="N96" s="2"/>
      <c r="O96" s="2"/>
      <c r="P96" s="2"/>
      <c r="Q96" s="33">
        <f>IF(ISNUMBER(K96),IF(H96&gt;0,IF(I96&gt;0,J96,0),0),0)</f>
        <v>14234.030000000001</v>
      </c>
      <c r="R96" s="9">
        <f>IF(ISNUMBER(K96)=FALSE,J96,0)</f>
        <v>0</v>
      </c>
    </row>
    <row r="97">
      <c r="A97" s="10"/>
      <c r="B97" s="51" t="s">
        <v>125</v>
      </c>
      <c r="C97" s="1"/>
      <c r="D97" s="1"/>
      <c r="E97" s="52" t="s">
        <v>7</v>
      </c>
      <c r="F97" s="1"/>
      <c r="G97" s="1"/>
      <c r="H97" s="43"/>
      <c r="I97" s="1"/>
      <c r="J97" s="43"/>
      <c r="K97" s="1"/>
      <c r="L97" s="1"/>
      <c r="M97" s="13"/>
      <c r="N97" s="2"/>
      <c r="O97" s="2"/>
      <c r="P97" s="2"/>
      <c r="Q97" s="2"/>
    </row>
    <row r="98" thickBot="1">
      <c r="A98" s="10"/>
      <c r="B98" s="53" t="s">
        <v>127</v>
      </c>
      <c r="C98" s="54"/>
      <c r="D98" s="54"/>
      <c r="E98" s="55" t="s">
        <v>897</v>
      </c>
      <c r="F98" s="54"/>
      <c r="G98" s="54"/>
      <c r="H98" s="56"/>
      <c r="I98" s="54"/>
      <c r="J98" s="56"/>
      <c r="K98" s="54"/>
      <c r="L98" s="54"/>
      <c r="M98" s="13"/>
      <c r="N98" s="2"/>
      <c r="O98" s="2"/>
      <c r="P98" s="2"/>
      <c r="Q98" s="2"/>
    </row>
    <row r="99" thickTop="1">
      <c r="A99" s="10"/>
      <c r="B99" s="44">
        <v>467</v>
      </c>
      <c r="C99" s="45" t="s">
        <v>292</v>
      </c>
      <c r="D99" s="45"/>
      <c r="E99" s="45" t="s">
        <v>293</v>
      </c>
      <c r="F99" s="45" t="s">
        <v>7</v>
      </c>
      <c r="G99" s="46" t="s">
        <v>224</v>
      </c>
      <c r="H99" s="57">
        <v>18.239999999999998</v>
      </c>
      <c r="I99" s="58">
        <v>5060.9899999999998</v>
      </c>
      <c r="J99" s="59">
        <f>ROUND(H99*I99,2)</f>
        <v>92312.460000000006</v>
      </c>
      <c r="K99" s="60">
        <v>0.20999999999999999</v>
      </c>
      <c r="L99" s="61">
        <f>ROUND(J99*1.21,2)</f>
        <v>111698.08</v>
      </c>
      <c r="M99" s="13"/>
      <c r="N99" s="2"/>
      <c r="O99" s="2"/>
      <c r="P99" s="2"/>
      <c r="Q99" s="33">
        <f>IF(ISNUMBER(K99),IF(H99&gt;0,IF(I99&gt;0,J99,0),0),0)</f>
        <v>92312.460000000006</v>
      </c>
      <c r="R99" s="9">
        <f>IF(ISNUMBER(K99)=FALSE,J99,0)</f>
        <v>0</v>
      </c>
    </row>
    <row r="100">
      <c r="A100" s="10"/>
      <c r="B100" s="51" t="s">
        <v>125</v>
      </c>
      <c r="C100" s="1"/>
      <c r="D100" s="1"/>
      <c r="E100" s="52" t="s">
        <v>7</v>
      </c>
      <c r="F100" s="1"/>
      <c r="G100" s="1"/>
      <c r="H100" s="43"/>
      <c r="I100" s="1"/>
      <c r="J100" s="43"/>
      <c r="K100" s="1"/>
      <c r="L100" s="1"/>
      <c r="M100" s="13"/>
      <c r="N100" s="2"/>
      <c r="O100" s="2"/>
      <c r="P100" s="2"/>
      <c r="Q100" s="2"/>
    </row>
    <row r="101" thickBot="1">
      <c r="A101" s="10"/>
      <c r="B101" s="53" t="s">
        <v>127</v>
      </c>
      <c r="C101" s="54"/>
      <c r="D101" s="54"/>
      <c r="E101" s="55" t="s">
        <v>898</v>
      </c>
      <c r="F101" s="54"/>
      <c r="G101" s="54"/>
      <c r="H101" s="56"/>
      <c r="I101" s="54"/>
      <c r="J101" s="56"/>
      <c r="K101" s="54"/>
      <c r="L101" s="54"/>
      <c r="M101" s="13"/>
      <c r="N101" s="2"/>
      <c r="O101" s="2"/>
      <c r="P101" s="2"/>
      <c r="Q101" s="2"/>
    </row>
    <row r="102" thickTop="1" thickBot="1" ht="25" customHeight="1">
      <c r="A102" s="10"/>
      <c r="B102" s="1"/>
      <c r="C102" s="62">
        <v>2</v>
      </c>
      <c r="D102" s="1"/>
      <c r="E102" s="63" t="s">
        <v>192</v>
      </c>
      <c r="F102" s="1"/>
      <c r="G102" s="64" t="s">
        <v>137</v>
      </c>
      <c r="H102" s="65">
        <f>J93+J96+J99</f>
        <v>115850.72</v>
      </c>
      <c r="I102" s="64" t="s">
        <v>138</v>
      </c>
      <c r="J102" s="66">
        <f>(L102-H102)</f>
        <v>24328.649999999994</v>
      </c>
      <c r="K102" s="64" t="s">
        <v>139</v>
      </c>
      <c r="L102" s="67">
        <f>ROUND((J93+J96+J99)*1.21,2)</f>
        <v>140179.37</v>
      </c>
      <c r="M102" s="13"/>
      <c r="N102" s="2"/>
      <c r="O102" s="2"/>
      <c r="P102" s="2"/>
      <c r="Q102" s="33">
        <f>0+Q93+Q96+Q99</f>
        <v>115850.72</v>
      </c>
      <c r="R102" s="9">
        <f>0+R93+R96+R99</f>
        <v>0</v>
      </c>
      <c r="S102" s="68">
        <f>Q102*(1+J102)+R102</f>
        <v>2818607469.8479996</v>
      </c>
    </row>
    <row r="103" thickTop="1" thickBot="1" ht="25" customHeight="1">
      <c r="A103" s="10"/>
      <c r="B103" s="69"/>
      <c r="C103" s="69"/>
      <c r="D103" s="69"/>
      <c r="E103" s="70"/>
      <c r="F103" s="69"/>
      <c r="G103" s="71" t="s">
        <v>140</v>
      </c>
      <c r="H103" s="72">
        <f>0+J93+J96+J99</f>
        <v>115850.72</v>
      </c>
      <c r="I103" s="71" t="s">
        <v>141</v>
      </c>
      <c r="J103" s="73">
        <f>0+J102</f>
        <v>24328.649999999994</v>
      </c>
      <c r="K103" s="71" t="s">
        <v>142</v>
      </c>
      <c r="L103" s="74">
        <f>0+L102</f>
        <v>140179.37</v>
      </c>
      <c r="M103" s="13"/>
      <c r="N103" s="2"/>
      <c r="O103" s="2"/>
      <c r="P103" s="2"/>
      <c r="Q103" s="2"/>
    </row>
    <row r="104" ht="40" customHeight="1">
      <c r="A104" s="10"/>
      <c r="B104" s="75" t="s">
        <v>649</v>
      </c>
      <c r="C104" s="1"/>
      <c r="D104" s="1"/>
      <c r="E104" s="1"/>
      <c r="F104" s="1"/>
      <c r="G104" s="1"/>
      <c r="H104" s="43"/>
      <c r="I104" s="1"/>
      <c r="J104" s="43"/>
      <c r="K104" s="1"/>
      <c r="L104" s="1"/>
      <c r="M104" s="13"/>
      <c r="N104" s="2"/>
      <c r="O104" s="2"/>
      <c r="P104" s="2"/>
      <c r="Q104" s="2"/>
    </row>
    <row r="105">
      <c r="A105" s="10"/>
      <c r="B105" s="44">
        <v>468</v>
      </c>
      <c r="C105" s="45" t="s">
        <v>650</v>
      </c>
      <c r="D105" s="45"/>
      <c r="E105" s="45" t="s">
        <v>651</v>
      </c>
      <c r="F105" s="45" t="s">
        <v>7</v>
      </c>
      <c r="G105" s="46" t="s">
        <v>224</v>
      </c>
      <c r="H105" s="47">
        <v>3.8359999999999999</v>
      </c>
      <c r="I105" s="26">
        <v>16900.360000000001</v>
      </c>
      <c r="J105" s="48">
        <f>ROUND(H105*I105,2)</f>
        <v>64829.779999999999</v>
      </c>
      <c r="K105" s="49">
        <v>0.20999999999999999</v>
      </c>
      <c r="L105" s="50">
        <f>ROUND(J105*1.21,2)</f>
        <v>78444.029999999999</v>
      </c>
      <c r="M105" s="13"/>
      <c r="N105" s="2"/>
      <c r="O105" s="2"/>
      <c r="P105" s="2"/>
      <c r="Q105" s="33">
        <f>IF(ISNUMBER(K105),IF(H105&gt;0,IF(I105&gt;0,J105,0),0),0)</f>
        <v>64829.779999999999</v>
      </c>
      <c r="R105" s="9">
        <f>IF(ISNUMBER(K105)=FALSE,J105,0)</f>
        <v>0</v>
      </c>
    </row>
    <row r="106">
      <c r="A106" s="10"/>
      <c r="B106" s="51" t="s">
        <v>125</v>
      </c>
      <c r="C106" s="1"/>
      <c r="D106" s="1"/>
      <c r="E106" s="52" t="s">
        <v>7</v>
      </c>
      <c r="F106" s="1"/>
      <c r="G106" s="1"/>
      <c r="H106" s="43"/>
      <c r="I106" s="1"/>
      <c r="J106" s="43"/>
      <c r="K106" s="1"/>
      <c r="L106" s="1"/>
      <c r="M106" s="13"/>
      <c r="N106" s="2"/>
      <c r="O106" s="2"/>
      <c r="P106" s="2"/>
      <c r="Q106" s="2"/>
    </row>
    <row r="107" thickBot="1">
      <c r="A107" s="10"/>
      <c r="B107" s="53" t="s">
        <v>127</v>
      </c>
      <c r="C107" s="54"/>
      <c r="D107" s="54"/>
      <c r="E107" s="55" t="s">
        <v>899</v>
      </c>
      <c r="F107" s="54"/>
      <c r="G107" s="54"/>
      <c r="H107" s="56"/>
      <c r="I107" s="54"/>
      <c r="J107" s="56"/>
      <c r="K107" s="54"/>
      <c r="L107" s="54"/>
      <c r="M107" s="13"/>
      <c r="N107" s="2"/>
      <c r="O107" s="2"/>
      <c r="P107" s="2"/>
      <c r="Q107" s="2"/>
    </row>
    <row r="108" thickTop="1" thickBot="1" ht="25" customHeight="1">
      <c r="A108" s="10"/>
      <c r="B108" s="1"/>
      <c r="C108" s="62">
        <v>3</v>
      </c>
      <c r="D108" s="1"/>
      <c r="E108" s="63" t="s">
        <v>646</v>
      </c>
      <c r="F108" s="1"/>
      <c r="G108" s="64" t="s">
        <v>137</v>
      </c>
      <c r="H108" s="65">
        <f>0+J105</f>
        <v>64829.779999999999</v>
      </c>
      <c r="I108" s="64" t="s">
        <v>138</v>
      </c>
      <c r="J108" s="66">
        <f>(L108-H108)</f>
        <v>13614.25</v>
      </c>
      <c r="K108" s="64" t="s">
        <v>139</v>
      </c>
      <c r="L108" s="67">
        <f>ROUND((0+J105)*1.21,2)</f>
        <v>78444.029999999999</v>
      </c>
      <c r="M108" s="13"/>
      <c r="N108" s="2"/>
      <c r="O108" s="2"/>
      <c r="P108" s="2"/>
      <c r="Q108" s="33">
        <f>0+Q105</f>
        <v>64829.779999999999</v>
      </c>
      <c r="R108" s="9">
        <f>0+R105</f>
        <v>0</v>
      </c>
      <c r="S108" s="68">
        <f>Q108*(1+J108)+R108</f>
        <v>882673662.14499998</v>
      </c>
    </row>
    <row r="109" thickTop="1" thickBot="1" ht="25" customHeight="1">
      <c r="A109" s="10"/>
      <c r="B109" s="69"/>
      <c r="C109" s="69"/>
      <c r="D109" s="69"/>
      <c r="E109" s="70"/>
      <c r="F109" s="69"/>
      <c r="G109" s="71" t="s">
        <v>140</v>
      </c>
      <c r="H109" s="72">
        <f>0+J105</f>
        <v>64829.779999999999</v>
      </c>
      <c r="I109" s="71" t="s">
        <v>141</v>
      </c>
      <c r="J109" s="73">
        <f>0+J108</f>
        <v>13614.25</v>
      </c>
      <c r="K109" s="71" t="s">
        <v>142</v>
      </c>
      <c r="L109" s="74">
        <f>0+L108</f>
        <v>78444.029999999999</v>
      </c>
      <c r="M109" s="13"/>
      <c r="N109" s="2"/>
      <c r="O109" s="2"/>
      <c r="P109" s="2"/>
      <c r="Q109" s="2"/>
    </row>
    <row r="110" ht="40" customHeight="1">
      <c r="A110" s="10"/>
      <c r="B110" s="75" t="s">
        <v>298</v>
      </c>
      <c r="C110" s="1"/>
      <c r="D110" s="1"/>
      <c r="E110" s="1"/>
      <c r="F110" s="1"/>
      <c r="G110" s="1"/>
      <c r="H110" s="43"/>
      <c r="I110" s="1"/>
      <c r="J110" s="43"/>
      <c r="K110" s="1"/>
      <c r="L110" s="1"/>
      <c r="M110" s="13"/>
      <c r="N110" s="2"/>
      <c r="O110" s="2"/>
      <c r="P110" s="2"/>
      <c r="Q110" s="2"/>
    </row>
    <row r="111">
      <c r="A111" s="10"/>
      <c r="B111" s="44">
        <v>469</v>
      </c>
      <c r="C111" s="45" t="s">
        <v>677</v>
      </c>
      <c r="D111" s="45"/>
      <c r="E111" s="45" t="s">
        <v>678</v>
      </c>
      <c r="F111" s="45" t="s">
        <v>7</v>
      </c>
      <c r="G111" s="46" t="s">
        <v>224</v>
      </c>
      <c r="H111" s="47">
        <v>2.7719999999999998</v>
      </c>
      <c r="I111" s="26">
        <v>4178.9099999999999</v>
      </c>
      <c r="J111" s="48">
        <f>ROUND(H111*I111,2)</f>
        <v>11583.940000000001</v>
      </c>
      <c r="K111" s="49">
        <v>0.20999999999999999</v>
      </c>
      <c r="L111" s="50">
        <f>ROUND(J111*1.21,2)</f>
        <v>14016.57</v>
      </c>
      <c r="M111" s="13"/>
      <c r="N111" s="2"/>
      <c r="O111" s="2"/>
      <c r="P111" s="2"/>
      <c r="Q111" s="33">
        <f>IF(ISNUMBER(K111),IF(H111&gt;0,IF(I111&gt;0,J111,0),0),0)</f>
        <v>11583.940000000001</v>
      </c>
      <c r="R111" s="9">
        <f>IF(ISNUMBER(K111)=FALSE,J111,0)</f>
        <v>0</v>
      </c>
    </row>
    <row r="112">
      <c r="A112" s="10"/>
      <c r="B112" s="51" t="s">
        <v>125</v>
      </c>
      <c r="C112" s="1"/>
      <c r="D112" s="1"/>
      <c r="E112" s="52" t="s">
        <v>7</v>
      </c>
      <c r="F112" s="1"/>
      <c r="G112" s="1"/>
      <c r="H112" s="43"/>
      <c r="I112" s="1"/>
      <c r="J112" s="43"/>
      <c r="K112" s="1"/>
      <c r="L112" s="1"/>
      <c r="M112" s="13"/>
      <c r="N112" s="2"/>
      <c r="O112" s="2"/>
      <c r="P112" s="2"/>
      <c r="Q112" s="2"/>
    </row>
    <row r="113" thickBot="1">
      <c r="A113" s="10"/>
      <c r="B113" s="53" t="s">
        <v>127</v>
      </c>
      <c r="C113" s="54"/>
      <c r="D113" s="54"/>
      <c r="E113" s="55" t="s">
        <v>900</v>
      </c>
      <c r="F113" s="54"/>
      <c r="G113" s="54"/>
      <c r="H113" s="56"/>
      <c r="I113" s="54"/>
      <c r="J113" s="56"/>
      <c r="K113" s="54"/>
      <c r="L113" s="54"/>
      <c r="M113" s="13"/>
      <c r="N113" s="2"/>
      <c r="O113" s="2"/>
      <c r="P113" s="2"/>
      <c r="Q113" s="2"/>
    </row>
    <row r="114" thickTop="1">
      <c r="A114" s="10"/>
      <c r="B114" s="44">
        <v>470</v>
      </c>
      <c r="C114" s="45" t="s">
        <v>607</v>
      </c>
      <c r="D114" s="45"/>
      <c r="E114" s="45" t="s">
        <v>608</v>
      </c>
      <c r="F114" s="45" t="s">
        <v>7</v>
      </c>
      <c r="G114" s="46" t="s">
        <v>224</v>
      </c>
      <c r="H114" s="57">
        <v>3.298</v>
      </c>
      <c r="I114" s="58">
        <v>4242.3199999999997</v>
      </c>
      <c r="J114" s="59">
        <f>ROUND(H114*I114,2)</f>
        <v>13991.17</v>
      </c>
      <c r="K114" s="60">
        <v>0.20999999999999999</v>
      </c>
      <c r="L114" s="61">
        <f>ROUND(J114*1.21,2)</f>
        <v>16929.32</v>
      </c>
      <c r="M114" s="13"/>
      <c r="N114" s="2"/>
      <c r="O114" s="2"/>
      <c r="P114" s="2"/>
      <c r="Q114" s="33">
        <f>IF(ISNUMBER(K114),IF(H114&gt;0,IF(I114&gt;0,J114,0),0),0)</f>
        <v>13991.17</v>
      </c>
      <c r="R114" s="9">
        <f>IF(ISNUMBER(K114)=FALSE,J114,0)</f>
        <v>0</v>
      </c>
    </row>
    <row r="115">
      <c r="A115" s="10"/>
      <c r="B115" s="51" t="s">
        <v>125</v>
      </c>
      <c r="C115" s="1"/>
      <c r="D115" s="1"/>
      <c r="E115" s="52" t="s">
        <v>7</v>
      </c>
      <c r="F115" s="1"/>
      <c r="G115" s="1"/>
      <c r="H115" s="43"/>
      <c r="I115" s="1"/>
      <c r="J115" s="43"/>
      <c r="K115" s="1"/>
      <c r="L115" s="1"/>
      <c r="M115" s="13"/>
      <c r="N115" s="2"/>
      <c r="O115" s="2"/>
      <c r="P115" s="2"/>
      <c r="Q115" s="2"/>
    </row>
    <row r="116" thickBot="1">
      <c r="A116" s="10"/>
      <c r="B116" s="53" t="s">
        <v>127</v>
      </c>
      <c r="C116" s="54"/>
      <c r="D116" s="54"/>
      <c r="E116" s="55" t="s">
        <v>901</v>
      </c>
      <c r="F116" s="54"/>
      <c r="G116" s="54"/>
      <c r="H116" s="56"/>
      <c r="I116" s="54"/>
      <c r="J116" s="56"/>
      <c r="K116" s="54"/>
      <c r="L116" s="54"/>
      <c r="M116" s="13"/>
      <c r="N116" s="2"/>
      <c r="O116" s="2"/>
      <c r="P116" s="2"/>
      <c r="Q116" s="2"/>
    </row>
    <row r="117" thickTop="1">
      <c r="A117" s="10"/>
      <c r="B117" s="44">
        <v>471</v>
      </c>
      <c r="C117" s="45" t="s">
        <v>305</v>
      </c>
      <c r="D117" s="45"/>
      <c r="E117" s="45" t="s">
        <v>306</v>
      </c>
      <c r="F117" s="45" t="s">
        <v>7</v>
      </c>
      <c r="G117" s="46" t="s">
        <v>224</v>
      </c>
      <c r="H117" s="57">
        <v>4.4640000000000004</v>
      </c>
      <c r="I117" s="58">
        <v>4648.04</v>
      </c>
      <c r="J117" s="59">
        <f>ROUND(H117*I117,2)</f>
        <v>20748.849999999999</v>
      </c>
      <c r="K117" s="60">
        <v>0.20999999999999999</v>
      </c>
      <c r="L117" s="61">
        <f>ROUND(J117*1.21,2)</f>
        <v>25106.110000000001</v>
      </c>
      <c r="M117" s="13"/>
      <c r="N117" s="2"/>
      <c r="O117" s="2"/>
      <c r="P117" s="2"/>
      <c r="Q117" s="33">
        <f>IF(ISNUMBER(K117),IF(H117&gt;0,IF(I117&gt;0,J117,0),0),0)</f>
        <v>20748.849999999999</v>
      </c>
      <c r="R117" s="9">
        <f>IF(ISNUMBER(K117)=FALSE,J117,0)</f>
        <v>0</v>
      </c>
    </row>
    <row r="118">
      <c r="A118" s="10"/>
      <c r="B118" s="51" t="s">
        <v>125</v>
      </c>
      <c r="C118" s="1"/>
      <c r="D118" s="1"/>
      <c r="E118" s="52" t="s">
        <v>7</v>
      </c>
      <c r="F118" s="1"/>
      <c r="G118" s="1"/>
      <c r="H118" s="43"/>
      <c r="I118" s="1"/>
      <c r="J118" s="43"/>
      <c r="K118" s="1"/>
      <c r="L118" s="1"/>
      <c r="M118" s="13"/>
      <c r="N118" s="2"/>
      <c r="O118" s="2"/>
      <c r="P118" s="2"/>
      <c r="Q118" s="2"/>
    </row>
    <row r="119" thickBot="1">
      <c r="A119" s="10"/>
      <c r="B119" s="53" t="s">
        <v>127</v>
      </c>
      <c r="C119" s="54"/>
      <c r="D119" s="54"/>
      <c r="E119" s="55" t="s">
        <v>902</v>
      </c>
      <c r="F119" s="54"/>
      <c r="G119" s="54"/>
      <c r="H119" s="56"/>
      <c r="I119" s="54"/>
      <c r="J119" s="56"/>
      <c r="K119" s="54"/>
      <c r="L119" s="54"/>
      <c r="M119" s="13"/>
      <c r="N119" s="2"/>
      <c r="O119" s="2"/>
      <c r="P119" s="2"/>
      <c r="Q119" s="2"/>
    </row>
    <row r="120" thickTop="1">
      <c r="A120" s="10"/>
      <c r="B120" s="44">
        <v>472</v>
      </c>
      <c r="C120" s="45" t="s">
        <v>903</v>
      </c>
      <c r="D120" s="45"/>
      <c r="E120" s="45" t="s">
        <v>904</v>
      </c>
      <c r="F120" s="45" t="s">
        <v>7</v>
      </c>
      <c r="G120" s="46" t="s">
        <v>224</v>
      </c>
      <c r="H120" s="57">
        <v>3.2400000000000002</v>
      </c>
      <c r="I120" s="58">
        <v>6500.3000000000002</v>
      </c>
      <c r="J120" s="59">
        <f>ROUND(H120*I120,2)</f>
        <v>21060.970000000001</v>
      </c>
      <c r="K120" s="60">
        <v>0.20999999999999999</v>
      </c>
      <c r="L120" s="61">
        <f>ROUND(J120*1.21,2)</f>
        <v>25483.77</v>
      </c>
      <c r="M120" s="13"/>
      <c r="N120" s="2"/>
      <c r="O120" s="2"/>
      <c r="P120" s="2"/>
      <c r="Q120" s="33">
        <f>IF(ISNUMBER(K120),IF(H120&gt;0,IF(I120&gt;0,J120,0),0),0)</f>
        <v>21060.970000000001</v>
      </c>
      <c r="R120" s="9">
        <f>IF(ISNUMBER(K120)=FALSE,J120,0)</f>
        <v>0</v>
      </c>
    </row>
    <row r="121">
      <c r="A121" s="10"/>
      <c r="B121" s="51" t="s">
        <v>125</v>
      </c>
      <c r="C121" s="1"/>
      <c r="D121" s="1"/>
      <c r="E121" s="52" t="s">
        <v>7</v>
      </c>
      <c r="F121" s="1"/>
      <c r="G121" s="1"/>
      <c r="H121" s="43"/>
      <c r="I121" s="1"/>
      <c r="J121" s="43"/>
      <c r="K121" s="1"/>
      <c r="L121" s="1"/>
      <c r="M121" s="13"/>
      <c r="N121" s="2"/>
      <c r="O121" s="2"/>
      <c r="P121" s="2"/>
      <c r="Q121" s="2"/>
    </row>
    <row r="122" thickBot="1">
      <c r="A122" s="10"/>
      <c r="B122" s="53" t="s">
        <v>127</v>
      </c>
      <c r="C122" s="54"/>
      <c r="D122" s="54"/>
      <c r="E122" s="55" t="s">
        <v>905</v>
      </c>
      <c r="F122" s="54"/>
      <c r="G122" s="54"/>
      <c r="H122" s="56"/>
      <c r="I122" s="54"/>
      <c r="J122" s="56"/>
      <c r="K122" s="54"/>
      <c r="L122" s="54"/>
      <c r="M122" s="13"/>
      <c r="N122" s="2"/>
      <c r="O122" s="2"/>
      <c r="P122" s="2"/>
      <c r="Q122" s="2"/>
    </row>
    <row r="123" thickTop="1">
      <c r="A123" s="10"/>
      <c r="B123" s="44">
        <v>473</v>
      </c>
      <c r="C123" s="45" t="s">
        <v>906</v>
      </c>
      <c r="D123" s="45"/>
      <c r="E123" s="45" t="s">
        <v>907</v>
      </c>
      <c r="F123" s="45" t="s">
        <v>7</v>
      </c>
      <c r="G123" s="46" t="s">
        <v>224</v>
      </c>
      <c r="H123" s="57">
        <v>2.3759999999999999</v>
      </c>
      <c r="I123" s="58">
        <v>6871.75</v>
      </c>
      <c r="J123" s="59">
        <f>ROUND(H123*I123,2)</f>
        <v>16327.280000000001</v>
      </c>
      <c r="K123" s="60">
        <v>0.20999999999999999</v>
      </c>
      <c r="L123" s="61">
        <f>ROUND(J123*1.21,2)</f>
        <v>19756.009999999998</v>
      </c>
      <c r="M123" s="13"/>
      <c r="N123" s="2"/>
      <c r="O123" s="2"/>
      <c r="P123" s="2"/>
      <c r="Q123" s="33">
        <f>IF(ISNUMBER(K123),IF(H123&gt;0,IF(I123&gt;0,J123,0),0),0)</f>
        <v>16327.280000000001</v>
      </c>
      <c r="R123" s="9">
        <f>IF(ISNUMBER(K123)=FALSE,J123,0)</f>
        <v>0</v>
      </c>
    </row>
    <row r="124">
      <c r="A124" s="10"/>
      <c r="B124" s="51" t="s">
        <v>125</v>
      </c>
      <c r="C124" s="1"/>
      <c r="D124" s="1"/>
      <c r="E124" s="52" t="s">
        <v>7</v>
      </c>
      <c r="F124" s="1"/>
      <c r="G124" s="1"/>
      <c r="H124" s="43"/>
      <c r="I124" s="1"/>
      <c r="J124" s="43"/>
      <c r="K124" s="1"/>
      <c r="L124" s="1"/>
      <c r="M124" s="13"/>
      <c r="N124" s="2"/>
      <c r="O124" s="2"/>
      <c r="P124" s="2"/>
      <c r="Q124" s="2"/>
    </row>
    <row r="125" thickBot="1">
      <c r="A125" s="10"/>
      <c r="B125" s="53" t="s">
        <v>127</v>
      </c>
      <c r="C125" s="54"/>
      <c r="D125" s="54"/>
      <c r="E125" s="55" t="s">
        <v>908</v>
      </c>
      <c r="F125" s="54"/>
      <c r="G125" s="54"/>
      <c r="H125" s="56"/>
      <c r="I125" s="54"/>
      <c r="J125" s="56"/>
      <c r="K125" s="54"/>
      <c r="L125" s="54"/>
      <c r="M125" s="13"/>
      <c r="N125" s="2"/>
      <c r="O125" s="2"/>
      <c r="P125" s="2"/>
      <c r="Q125" s="2"/>
    </row>
    <row r="126" thickTop="1">
      <c r="A126" s="10"/>
      <c r="B126" s="44">
        <v>474</v>
      </c>
      <c r="C126" s="45" t="s">
        <v>311</v>
      </c>
      <c r="D126" s="45"/>
      <c r="E126" s="45" t="s">
        <v>312</v>
      </c>
      <c r="F126" s="45" t="s">
        <v>7</v>
      </c>
      <c r="G126" s="46" t="s">
        <v>224</v>
      </c>
      <c r="H126" s="57">
        <v>8.0640000000000001</v>
      </c>
      <c r="I126" s="58">
        <v>1083.8399999999999</v>
      </c>
      <c r="J126" s="59">
        <f>ROUND(H126*I126,2)</f>
        <v>8740.0900000000001</v>
      </c>
      <c r="K126" s="60">
        <v>0.20999999999999999</v>
      </c>
      <c r="L126" s="61">
        <f>ROUND(J126*1.21,2)</f>
        <v>10575.51</v>
      </c>
      <c r="M126" s="13"/>
      <c r="N126" s="2"/>
      <c r="O126" s="2"/>
      <c r="P126" s="2"/>
      <c r="Q126" s="33">
        <f>IF(ISNUMBER(K126),IF(H126&gt;0,IF(I126&gt;0,J126,0),0),0)</f>
        <v>8740.0900000000001</v>
      </c>
      <c r="R126" s="9">
        <f>IF(ISNUMBER(K126)=FALSE,J126,0)</f>
        <v>0</v>
      </c>
    </row>
    <row r="127">
      <c r="A127" s="10"/>
      <c r="B127" s="51" t="s">
        <v>125</v>
      </c>
      <c r="C127" s="1"/>
      <c r="D127" s="1"/>
      <c r="E127" s="52" t="s">
        <v>7</v>
      </c>
      <c r="F127" s="1"/>
      <c r="G127" s="1"/>
      <c r="H127" s="43"/>
      <c r="I127" s="1"/>
      <c r="J127" s="43"/>
      <c r="K127" s="1"/>
      <c r="L127" s="1"/>
      <c r="M127" s="13"/>
      <c r="N127" s="2"/>
      <c r="O127" s="2"/>
      <c r="P127" s="2"/>
      <c r="Q127" s="2"/>
    </row>
    <row r="128" thickBot="1">
      <c r="A128" s="10"/>
      <c r="B128" s="53" t="s">
        <v>127</v>
      </c>
      <c r="C128" s="54"/>
      <c r="D128" s="54"/>
      <c r="E128" s="55" t="s">
        <v>909</v>
      </c>
      <c r="F128" s="54"/>
      <c r="G128" s="54"/>
      <c r="H128" s="56"/>
      <c r="I128" s="54"/>
      <c r="J128" s="56"/>
      <c r="K128" s="54"/>
      <c r="L128" s="54"/>
      <c r="M128" s="13"/>
      <c r="N128" s="2"/>
      <c r="O128" s="2"/>
      <c r="P128" s="2"/>
      <c r="Q128" s="2"/>
    </row>
    <row r="129" thickTop="1">
      <c r="A129" s="10"/>
      <c r="B129" s="44">
        <v>475</v>
      </c>
      <c r="C129" s="45" t="s">
        <v>613</v>
      </c>
      <c r="D129" s="45"/>
      <c r="E129" s="45" t="s">
        <v>614</v>
      </c>
      <c r="F129" s="45" t="s">
        <v>7</v>
      </c>
      <c r="G129" s="46" t="s">
        <v>224</v>
      </c>
      <c r="H129" s="57">
        <v>6.8159999999999998</v>
      </c>
      <c r="I129" s="58">
        <v>8483.7700000000004</v>
      </c>
      <c r="J129" s="59">
        <f>ROUND(H129*I129,2)</f>
        <v>57825.379999999997</v>
      </c>
      <c r="K129" s="60">
        <v>0.20999999999999999</v>
      </c>
      <c r="L129" s="61">
        <f>ROUND(J129*1.21,2)</f>
        <v>69968.710000000006</v>
      </c>
      <c r="M129" s="13"/>
      <c r="N129" s="2"/>
      <c r="O129" s="2"/>
      <c r="P129" s="2"/>
      <c r="Q129" s="33">
        <f>IF(ISNUMBER(K129),IF(H129&gt;0,IF(I129&gt;0,J129,0),0),0)</f>
        <v>57825.379999999997</v>
      </c>
      <c r="R129" s="9">
        <f>IF(ISNUMBER(K129)=FALSE,J129,0)</f>
        <v>0</v>
      </c>
    </row>
    <row r="130">
      <c r="A130" s="10"/>
      <c r="B130" s="51" t="s">
        <v>125</v>
      </c>
      <c r="C130" s="1"/>
      <c r="D130" s="1"/>
      <c r="E130" s="52" t="s">
        <v>7</v>
      </c>
      <c r="F130" s="1"/>
      <c r="G130" s="1"/>
      <c r="H130" s="43"/>
      <c r="I130" s="1"/>
      <c r="J130" s="43"/>
      <c r="K130" s="1"/>
      <c r="L130" s="1"/>
      <c r="M130" s="13"/>
      <c r="N130" s="2"/>
      <c r="O130" s="2"/>
      <c r="P130" s="2"/>
      <c r="Q130" s="2"/>
    </row>
    <row r="131" thickBot="1">
      <c r="A131" s="10"/>
      <c r="B131" s="53" t="s">
        <v>127</v>
      </c>
      <c r="C131" s="54"/>
      <c r="D131" s="54"/>
      <c r="E131" s="55" t="s">
        <v>910</v>
      </c>
      <c r="F131" s="54"/>
      <c r="G131" s="54"/>
      <c r="H131" s="56"/>
      <c r="I131" s="54"/>
      <c r="J131" s="56"/>
      <c r="K131" s="54"/>
      <c r="L131" s="54"/>
      <c r="M131" s="13"/>
      <c r="N131" s="2"/>
      <c r="O131" s="2"/>
      <c r="P131" s="2"/>
      <c r="Q131" s="2"/>
    </row>
    <row r="132" thickTop="1" thickBot="1" ht="25" customHeight="1">
      <c r="A132" s="10"/>
      <c r="B132" s="1"/>
      <c r="C132" s="62">
        <v>4</v>
      </c>
      <c r="D132" s="1"/>
      <c r="E132" s="63" t="s">
        <v>193</v>
      </c>
      <c r="F132" s="1"/>
      <c r="G132" s="64" t="s">
        <v>137</v>
      </c>
      <c r="H132" s="65">
        <f>J111+J114+J117+J120+J123+J126+J129</f>
        <v>150277.67999999999</v>
      </c>
      <c r="I132" s="64" t="s">
        <v>138</v>
      </c>
      <c r="J132" s="66">
        <f>(L132-H132)</f>
        <v>31558.309999999998</v>
      </c>
      <c r="K132" s="64" t="s">
        <v>139</v>
      </c>
      <c r="L132" s="67">
        <f>ROUND((J111+J114+J117+J120+J123+J126+J129)*1.21,2)</f>
        <v>181835.98999999999</v>
      </c>
      <c r="M132" s="13"/>
      <c r="N132" s="2"/>
      <c r="O132" s="2"/>
      <c r="P132" s="2"/>
      <c r="Q132" s="33">
        <f>0+Q111+Q114+Q117+Q120+Q123+Q126+Q129</f>
        <v>150277.67999999999</v>
      </c>
      <c r="R132" s="9">
        <f>0+R111+R114+R117+R120+R123+R126+R129</f>
        <v>0</v>
      </c>
      <c r="S132" s="68">
        <f>Q132*(1+J132)+R132</f>
        <v>4742659889.200799</v>
      </c>
    </row>
    <row r="133" thickTop="1" thickBot="1" ht="25" customHeight="1">
      <c r="A133" s="10"/>
      <c r="B133" s="69"/>
      <c r="C133" s="69"/>
      <c r="D133" s="69"/>
      <c r="E133" s="70"/>
      <c r="F133" s="69"/>
      <c r="G133" s="71" t="s">
        <v>140</v>
      </c>
      <c r="H133" s="72">
        <f>0+J111+J114+J117+J120+J123+J126+J129</f>
        <v>150277.67999999999</v>
      </c>
      <c r="I133" s="71" t="s">
        <v>141</v>
      </c>
      <c r="J133" s="73">
        <f>0+J132</f>
        <v>31558.309999999998</v>
      </c>
      <c r="K133" s="71" t="s">
        <v>142</v>
      </c>
      <c r="L133" s="74">
        <f>0+L132</f>
        <v>181835.98999999999</v>
      </c>
      <c r="M133" s="13"/>
      <c r="N133" s="2"/>
      <c r="O133" s="2"/>
      <c r="P133" s="2"/>
      <c r="Q133" s="2"/>
    </row>
    <row r="134" ht="40" customHeight="1">
      <c r="A134" s="10"/>
      <c r="B134" s="75" t="s">
        <v>318</v>
      </c>
      <c r="C134" s="1"/>
      <c r="D134" s="1"/>
      <c r="E134" s="1"/>
      <c r="F134" s="1"/>
      <c r="G134" s="1"/>
      <c r="H134" s="43"/>
      <c r="I134" s="1"/>
      <c r="J134" s="43"/>
      <c r="K134" s="1"/>
      <c r="L134" s="1"/>
      <c r="M134" s="13"/>
      <c r="N134" s="2"/>
      <c r="O134" s="2"/>
      <c r="P134" s="2"/>
      <c r="Q134" s="2"/>
    </row>
    <row r="135">
      <c r="A135" s="10"/>
      <c r="B135" s="44">
        <v>476</v>
      </c>
      <c r="C135" s="45" t="s">
        <v>328</v>
      </c>
      <c r="D135" s="45"/>
      <c r="E135" s="45" t="s">
        <v>329</v>
      </c>
      <c r="F135" s="45" t="s">
        <v>7</v>
      </c>
      <c r="G135" s="46" t="s">
        <v>224</v>
      </c>
      <c r="H135" s="47">
        <v>27.359999999999999</v>
      </c>
      <c r="I135" s="26">
        <v>1081.9400000000001</v>
      </c>
      <c r="J135" s="48">
        <f>ROUND(H135*I135,2)</f>
        <v>29601.880000000001</v>
      </c>
      <c r="K135" s="49">
        <v>0.20999999999999999</v>
      </c>
      <c r="L135" s="50">
        <f>ROUND(J135*1.21,2)</f>
        <v>35818.269999999997</v>
      </c>
      <c r="M135" s="13"/>
      <c r="N135" s="2"/>
      <c r="O135" s="2"/>
      <c r="P135" s="2"/>
      <c r="Q135" s="33">
        <f>IF(ISNUMBER(K135),IF(H135&gt;0,IF(I135&gt;0,J135,0),0),0)</f>
        <v>29601.880000000001</v>
      </c>
      <c r="R135" s="9">
        <f>IF(ISNUMBER(K135)=FALSE,J135,0)</f>
        <v>0</v>
      </c>
    </row>
    <row r="136">
      <c r="A136" s="10"/>
      <c r="B136" s="51" t="s">
        <v>125</v>
      </c>
      <c r="C136" s="1"/>
      <c r="D136" s="1"/>
      <c r="E136" s="52" t="s">
        <v>7</v>
      </c>
      <c r="F136" s="1"/>
      <c r="G136" s="1"/>
      <c r="H136" s="43"/>
      <c r="I136" s="1"/>
      <c r="J136" s="43"/>
      <c r="K136" s="1"/>
      <c r="L136" s="1"/>
      <c r="M136" s="13"/>
      <c r="N136" s="2"/>
      <c r="O136" s="2"/>
      <c r="P136" s="2"/>
      <c r="Q136" s="2"/>
    </row>
    <row r="137" thickBot="1">
      <c r="A137" s="10"/>
      <c r="B137" s="53" t="s">
        <v>127</v>
      </c>
      <c r="C137" s="54"/>
      <c r="D137" s="54"/>
      <c r="E137" s="55" t="s">
        <v>911</v>
      </c>
      <c r="F137" s="54"/>
      <c r="G137" s="54"/>
      <c r="H137" s="56"/>
      <c r="I137" s="54"/>
      <c r="J137" s="56"/>
      <c r="K137" s="54"/>
      <c r="L137" s="54"/>
      <c r="M137" s="13"/>
      <c r="N137" s="2"/>
      <c r="O137" s="2"/>
      <c r="P137" s="2"/>
      <c r="Q137" s="2"/>
    </row>
    <row r="138" thickTop="1" thickBot="1" ht="25" customHeight="1">
      <c r="A138" s="10"/>
      <c r="B138" s="1"/>
      <c r="C138" s="62">
        <v>5</v>
      </c>
      <c r="D138" s="1"/>
      <c r="E138" s="63" t="s">
        <v>194</v>
      </c>
      <c r="F138" s="1"/>
      <c r="G138" s="64" t="s">
        <v>137</v>
      </c>
      <c r="H138" s="65">
        <f>0+J135</f>
        <v>29601.880000000001</v>
      </c>
      <c r="I138" s="64" t="s">
        <v>138</v>
      </c>
      <c r="J138" s="66">
        <f>(L138-H138)</f>
        <v>6216.3899999999958</v>
      </c>
      <c r="K138" s="64" t="s">
        <v>139</v>
      </c>
      <c r="L138" s="67">
        <f>ROUND((0+J135)*1.21,2)</f>
        <v>35818.269999999997</v>
      </c>
      <c r="M138" s="13"/>
      <c r="N138" s="2"/>
      <c r="O138" s="2"/>
      <c r="P138" s="2"/>
      <c r="Q138" s="33">
        <f>0+Q135</f>
        <v>29601.880000000001</v>
      </c>
      <c r="R138" s="9">
        <f>0+R135</f>
        <v>0</v>
      </c>
      <c r="S138" s="68">
        <f>Q138*(1+J138)+R138</f>
        <v>184046432.69319987</v>
      </c>
    </row>
    <row r="139" thickTop="1" thickBot="1" ht="25" customHeight="1">
      <c r="A139" s="10"/>
      <c r="B139" s="69"/>
      <c r="C139" s="69"/>
      <c r="D139" s="69"/>
      <c r="E139" s="70"/>
      <c r="F139" s="69"/>
      <c r="G139" s="71" t="s">
        <v>140</v>
      </c>
      <c r="H139" s="72">
        <f>0+J135</f>
        <v>29601.880000000001</v>
      </c>
      <c r="I139" s="71" t="s">
        <v>141</v>
      </c>
      <c r="J139" s="73">
        <f>0+J138</f>
        <v>6216.3899999999958</v>
      </c>
      <c r="K139" s="71" t="s">
        <v>142</v>
      </c>
      <c r="L139" s="74">
        <f>0+L138</f>
        <v>35818.269999999997</v>
      </c>
      <c r="M139" s="13"/>
      <c r="N139" s="2"/>
      <c r="O139" s="2"/>
      <c r="P139" s="2"/>
      <c r="Q139" s="2"/>
    </row>
    <row r="140" ht="40" customHeight="1">
      <c r="A140" s="10"/>
      <c r="B140" s="75" t="s">
        <v>166</v>
      </c>
      <c r="C140" s="1"/>
      <c r="D140" s="1"/>
      <c r="E140" s="1"/>
      <c r="F140" s="1"/>
      <c r="G140" s="1"/>
      <c r="H140" s="43"/>
      <c r="I140" s="1"/>
      <c r="J140" s="43"/>
      <c r="K140" s="1"/>
      <c r="L140" s="1"/>
      <c r="M140" s="13"/>
      <c r="N140" s="2"/>
      <c r="O140" s="2"/>
      <c r="P140" s="2"/>
      <c r="Q140" s="2"/>
    </row>
    <row r="141">
      <c r="A141" s="10"/>
      <c r="B141" s="44">
        <v>477</v>
      </c>
      <c r="C141" s="45" t="s">
        <v>688</v>
      </c>
      <c r="D141" s="45"/>
      <c r="E141" s="45" t="s">
        <v>689</v>
      </c>
      <c r="F141" s="45" t="s">
        <v>7</v>
      </c>
      <c r="G141" s="46" t="s">
        <v>169</v>
      </c>
      <c r="H141" s="47">
        <v>146.19999999999999</v>
      </c>
      <c r="I141" s="26">
        <v>483.26999999999998</v>
      </c>
      <c r="J141" s="48">
        <f>ROUND(H141*I141,2)</f>
        <v>70654.070000000007</v>
      </c>
      <c r="K141" s="49">
        <v>0.20999999999999999</v>
      </c>
      <c r="L141" s="50">
        <f>ROUND(J141*1.21,2)</f>
        <v>85491.419999999998</v>
      </c>
      <c r="M141" s="13"/>
      <c r="N141" s="2"/>
      <c r="O141" s="2"/>
      <c r="P141" s="2"/>
      <c r="Q141" s="33">
        <f>IF(ISNUMBER(K141),IF(H141&gt;0,IF(I141&gt;0,J141,0),0),0)</f>
        <v>70654.070000000007</v>
      </c>
      <c r="R141" s="9">
        <f>IF(ISNUMBER(K141)=FALSE,J141,0)</f>
        <v>0</v>
      </c>
    </row>
    <row r="142">
      <c r="A142" s="10"/>
      <c r="B142" s="51" t="s">
        <v>125</v>
      </c>
      <c r="C142" s="1"/>
      <c r="D142" s="1"/>
      <c r="E142" s="52" t="s">
        <v>7</v>
      </c>
      <c r="F142" s="1"/>
      <c r="G142" s="1"/>
      <c r="H142" s="43"/>
      <c r="I142" s="1"/>
      <c r="J142" s="43"/>
      <c r="K142" s="1"/>
      <c r="L142" s="1"/>
      <c r="M142" s="13"/>
      <c r="N142" s="2"/>
      <c r="O142" s="2"/>
      <c r="P142" s="2"/>
      <c r="Q142" s="2"/>
    </row>
    <row r="143" thickBot="1">
      <c r="A143" s="10"/>
      <c r="B143" s="53" t="s">
        <v>127</v>
      </c>
      <c r="C143" s="54"/>
      <c r="D143" s="54"/>
      <c r="E143" s="55" t="s">
        <v>912</v>
      </c>
      <c r="F143" s="54"/>
      <c r="G143" s="54"/>
      <c r="H143" s="56"/>
      <c r="I143" s="54"/>
      <c r="J143" s="56"/>
      <c r="K143" s="54"/>
      <c r="L143" s="54"/>
      <c r="M143" s="13"/>
      <c r="N143" s="2"/>
      <c r="O143" s="2"/>
      <c r="P143" s="2"/>
      <c r="Q143" s="2"/>
    </row>
    <row r="144" thickTop="1" thickBot="1" ht="25" customHeight="1">
      <c r="A144" s="10"/>
      <c r="B144" s="1"/>
      <c r="C144" s="62">
        <v>7</v>
      </c>
      <c r="D144" s="1"/>
      <c r="E144" s="63" t="s">
        <v>110</v>
      </c>
      <c r="F144" s="1"/>
      <c r="G144" s="64" t="s">
        <v>137</v>
      </c>
      <c r="H144" s="65">
        <f>0+J141</f>
        <v>70654.070000000007</v>
      </c>
      <c r="I144" s="64" t="s">
        <v>138</v>
      </c>
      <c r="J144" s="66">
        <f>(L144-H144)</f>
        <v>14837.349999999991</v>
      </c>
      <c r="K144" s="64" t="s">
        <v>139</v>
      </c>
      <c r="L144" s="67">
        <f>ROUND((0+J141)*1.21,2)</f>
        <v>85491.419999999998</v>
      </c>
      <c r="M144" s="13"/>
      <c r="N144" s="2"/>
      <c r="O144" s="2"/>
      <c r="P144" s="2"/>
      <c r="Q144" s="33">
        <f>0+Q141</f>
        <v>70654.070000000007</v>
      </c>
      <c r="R144" s="9">
        <f>0+R141</f>
        <v>0</v>
      </c>
      <c r="S144" s="68">
        <f>Q144*(1+J144)+R144</f>
        <v>1048389819.5844995</v>
      </c>
    </row>
    <row r="145" thickTop="1" thickBot="1" ht="25" customHeight="1">
      <c r="A145" s="10"/>
      <c r="B145" s="69"/>
      <c r="C145" s="69"/>
      <c r="D145" s="69"/>
      <c r="E145" s="70"/>
      <c r="F145" s="69"/>
      <c r="G145" s="71" t="s">
        <v>140</v>
      </c>
      <c r="H145" s="72">
        <f>0+J141</f>
        <v>70654.070000000007</v>
      </c>
      <c r="I145" s="71" t="s">
        <v>141</v>
      </c>
      <c r="J145" s="73">
        <f>0+J144</f>
        <v>14837.349999999991</v>
      </c>
      <c r="K145" s="71" t="s">
        <v>142</v>
      </c>
      <c r="L145" s="74">
        <f>0+L144</f>
        <v>85491.419999999998</v>
      </c>
      <c r="M145" s="13"/>
      <c r="N145" s="2"/>
      <c r="O145" s="2"/>
      <c r="P145" s="2"/>
      <c r="Q145" s="2"/>
    </row>
    <row r="146" ht="40" customHeight="1">
      <c r="A146" s="10"/>
      <c r="B146" s="75" t="s">
        <v>184</v>
      </c>
      <c r="C146" s="1"/>
      <c r="D146" s="1"/>
      <c r="E146" s="1"/>
      <c r="F146" s="1"/>
      <c r="G146" s="1"/>
      <c r="H146" s="43"/>
      <c r="I146" s="1"/>
      <c r="J146" s="43"/>
      <c r="K146" s="1"/>
      <c r="L146" s="1"/>
      <c r="M146" s="13"/>
      <c r="N146" s="2"/>
      <c r="O146" s="2"/>
      <c r="P146" s="2"/>
      <c r="Q146" s="2"/>
    </row>
    <row r="147">
      <c r="A147" s="10"/>
      <c r="B147" s="44">
        <v>478</v>
      </c>
      <c r="C147" s="45" t="s">
        <v>659</v>
      </c>
      <c r="D147" s="45"/>
      <c r="E147" s="45" t="s">
        <v>660</v>
      </c>
      <c r="F147" s="45" t="s">
        <v>7</v>
      </c>
      <c r="G147" s="46" t="s">
        <v>181</v>
      </c>
      <c r="H147" s="47">
        <v>17</v>
      </c>
      <c r="I147" s="26">
        <v>3515.3400000000001</v>
      </c>
      <c r="J147" s="48">
        <f>ROUND(H147*I147,2)</f>
        <v>59760.779999999999</v>
      </c>
      <c r="K147" s="49">
        <v>0.20999999999999999</v>
      </c>
      <c r="L147" s="50">
        <f>ROUND(J147*1.21,2)</f>
        <v>72310.539999999994</v>
      </c>
      <c r="M147" s="13"/>
      <c r="N147" s="2"/>
      <c r="O147" s="2"/>
      <c r="P147" s="2"/>
      <c r="Q147" s="33">
        <f>IF(ISNUMBER(K147),IF(H147&gt;0,IF(I147&gt;0,J147,0),0),0)</f>
        <v>59760.779999999999</v>
      </c>
      <c r="R147" s="9">
        <f>IF(ISNUMBER(K147)=FALSE,J147,0)</f>
        <v>0</v>
      </c>
    </row>
    <row r="148">
      <c r="A148" s="10"/>
      <c r="B148" s="51" t="s">
        <v>125</v>
      </c>
      <c r="C148" s="1"/>
      <c r="D148" s="1"/>
      <c r="E148" s="52" t="s">
        <v>7</v>
      </c>
      <c r="F148" s="1"/>
      <c r="G148" s="1"/>
      <c r="H148" s="43"/>
      <c r="I148" s="1"/>
      <c r="J148" s="43"/>
      <c r="K148" s="1"/>
      <c r="L148" s="1"/>
      <c r="M148" s="13"/>
      <c r="N148" s="2"/>
      <c r="O148" s="2"/>
      <c r="P148" s="2"/>
      <c r="Q148" s="2"/>
    </row>
    <row r="149" thickBot="1">
      <c r="A149" s="10"/>
      <c r="B149" s="53" t="s">
        <v>127</v>
      </c>
      <c r="C149" s="54"/>
      <c r="D149" s="54"/>
      <c r="E149" s="55" t="s">
        <v>913</v>
      </c>
      <c r="F149" s="54"/>
      <c r="G149" s="54"/>
      <c r="H149" s="56"/>
      <c r="I149" s="54"/>
      <c r="J149" s="56"/>
      <c r="K149" s="54"/>
      <c r="L149" s="54"/>
      <c r="M149" s="13"/>
      <c r="N149" s="2"/>
      <c r="O149" s="2"/>
      <c r="P149" s="2"/>
      <c r="Q149" s="2"/>
    </row>
    <row r="150" thickTop="1">
      <c r="A150" s="10"/>
      <c r="B150" s="44">
        <v>479</v>
      </c>
      <c r="C150" s="45" t="s">
        <v>693</v>
      </c>
      <c r="D150" s="45"/>
      <c r="E150" s="45" t="s">
        <v>694</v>
      </c>
      <c r="F150" s="45" t="s">
        <v>7</v>
      </c>
      <c r="G150" s="46" t="s">
        <v>224</v>
      </c>
      <c r="H150" s="57">
        <v>21.803999999999998</v>
      </c>
      <c r="I150" s="58">
        <v>15327.700000000001</v>
      </c>
      <c r="J150" s="59">
        <f>ROUND(H150*I150,2)</f>
        <v>334205.16999999998</v>
      </c>
      <c r="K150" s="60">
        <v>0.20999999999999999</v>
      </c>
      <c r="L150" s="61">
        <f>ROUND(J150*1.21,2)</f>
        <v>404388.26000000001</v>
      </c>
      <c r="M150" s="13"/>
      <c r="N150" s="2"/>
      <c r="O150" s="2"/>
      <c r="P150" s="2"/>
      <c r="Q150" s="33">
        <f>IF(ISNUMBER(K150),IF(H150&gt;0,IF(I150&gt;0,J150,0),0),0)</f>
        <v>334205.16999999998</v>
      </c>
      <c r="R150" s="9">
        <f>IF(ISNUMBER(K150)=FALSE,J150,0)</f>
        <v>0</v>
      </c>
    </row>
    <row r="151">
      <c r="A151" s="10"/>
      <c r="B151" s="51" t="s">
        <v>125</v>
      </c>
      <c r="C151" s="1"/>
      <c r="D151" s="1"/>
      <c r="E151" s="52" t="s">
        <v>695</v>
      </c>
      <c r="F151" s="1"/>
      <c r="G151" s="1"/>
      <c r="H151" s="43"/>
      <c r="I151" s="1"/>
      <c r="J151" s="43"/>
      <c r="K151" s="1"/>
      <c r="L151" s="1"/>
      <c r="M151" s="13"/>
      <c r="N151" s="2"/>
      <c r="O151" s="2"/>
      <c r="P151" s="2"/>
      <c r="Q151" s="2"/>
    </row>
    <row r="152" thickBot="1">
      <c r="A152" s="10"/>
      <c r="B152" s="53" t="s">
        <v>127</v>
      </c>
      <c r="C152" s="54"/>
      <c r="D152" s="54"/>
      <c r="E152" s="55" t="s">
        <v>914</v>
      </c>
      <c r="F152" s="54"/>
      <c r="G152" s="54"/>
      <c r="H152" s="56"/>
      <c r="I152" s="54"/>
      <c r="J152" s="56"/>
      <c r="K152" s="54"/>
      <c r="L152" s="54"/>
      <c r="M152" s="13"/>
      <c r="N152" s="2"/>
      <c r="O152" s="2"/>
      <c r="P152" s="2"/>
      <c r="Q152" s="2"/>
    </row>
    <row r="153" thickTop="1">
      <c r="A153" s="10"/>
      <c r="B153" s="44">
        <v>480</v>
      </c>
      <c r="C153" s="45" t="s">
        <v>697</v>
      </c>
      <c r="D153" s="45"/>
      <c r="E153" s="45" t="s">
        <v>698</v>
      </c>
      <c r="F153" s="45" t="s">
        <v>7</v>
      </c>
      <c r="G153" s="46" t="s">
        <v>181</v>
      </c>
      <c r="H153" s="57">
        <v>6</v>
      </c>
      <c r="I153" s="58">
        <v>48259.839999999997</v>
      </c>
      <c r="J153" s="59">
        <f>ROUND(H153*I153,2)</f>
        <v>289559.03999999998</v>
      </c>
      <c r="K153" s="60">
        <v>0.20999999999999999</v>
      </c>
      <c r="L153" s="61">
        <f>ROUND(J153*1.21,2)</f>
        <v>350366.44</v>
      </c>
      <c r="M153" s="13"/>
      <c r="N153" s="2"/>
      <c r="O153" s="2"/>
      <c r="P153" s="2"/>
      <c r="Q153" s="33">
        <f>IF(ISNUMBER(K153),IF(H153&gt;0,IF(I153&gt;0,J153,0),0),0)</f>
        <v>289559.03999999998</v>
      </c>
      <c r="R153" s="9">
        <f>IF(ISNUMBER(K153)=FALSE,J153,0)</f>
        <v>0</v>
      </c>
    </row>
    <row r="154">
      <c r="A154" s="10"/>
      <c r="B154" s="51" t="s">
        <v>125</v>
      </c>
      <c r="C154" s="1"/>
      <c r="D154" s="1"/>
      <c r="E154" s="52" t="s">
        <v>7</v>
      </c>
      <c r="F154" s="1"/>
      <c r="G154" s="1"/>
      <c r="H154" s="43"/>
      <c r="I154" s="1"/>
      <c r="J154" s="43"/>
      <c r="K154" s="1"/>
      <c r="L154" s="1"/>
      <c r="M154" s="13"/>
      <c r="N154" s="2"/>
      <c r="O154" s="2"/>
      <c r="P154" s="2"/>
      <c r="Q154" s="2"/>
    </row>
    <row r="155" thickBot="1">
      <c r="A155" s="10"/>
      <c r="B155" s="53" t="s">
        <v>127</v>
      </c>
      <c r="C155" s="54"/>
      <c r="D155" s="54"/>
      <c r="E155" s="55" t="s">
        <v>915</v>
      </c>
      <c r="F155" s="54"/>
      <c r="G155" s="54"/>
      <c r="H155" s="56"/>
      <c r="I155" s="54"/>
      <c r="J155" s="56"/>
      <c r="K155" s="54"/>
      <c r="L155" s="54"/>
      <c r="M155" s="13"/>
      <c r="N155" s="2"/>
      <c r="O155" s="2"/>
      <c r="P155" s="2"/>
      <c r="Q155" s="2"/>
    </row>
    <row r="156" thickTop="1" thickBot="1" ht="25" customHeight="1">
      <c r="A156" s="10"/>
      <c r="B156" s="1"/>
      <c r="C156" s="62">
        <v>9</v>
      </c>
      <c r="D156" s="1"/>
      <c r="E156" s="63" t="s">
        <v>112</v>
      </c>
      <c r="F156" s="1"/>
      <c r="G156" s="64" t="s">
        <v>137</v>
      </c>
      <c r="H156" s="65">
        <f>J147+J150+J153</f>
        <v>683524.98999999999</v>
      </c>
      <c r="I156" s="64" t="s">
        <v>138</v>
      </c>
      <c r="J156" s="66">
        <f>(L156-H156)</f>
        <v>143540.25</v>
      </c>
      <c r="K156" s="64" t="s">
        <v>139</v>
      </c>
      <c r="L156" s="67">
        <f>ROUND((J147+J150+J153)*1.21,2)</f>
        <v>827065.23999999999</v>
      </c>
      <c r="M156" s="13"/>
      <c r="N156" s="2"/>
      <c r="O156" s="2"/>
      <c r="P156" s="2"/>
      <c r="Q156" s="33">
        <f>0+Q147+Q150+Q153</f>
        <v>683524.98999999999</v>
      </c>
      <c r="R156" s="9">
        <f>0+R147+R150+R153</f>
        <v>0</v>
      </c>
      <c r="S156" s="68">
        <f>Q156*(1+J156)+R156</f>
        <v>98114031470.837494</v>
      </c>
    </row>
    <row r="157" thickTop="1" thickBot="1" ht="25" customHeight="1">
      <c r="A157" s="10"/>
      <c r="B157" s="69"/>
      <c r="C157" s="69"/>
      <c r="D157" s="69"/>
      <c r="E157" s="70"/>
      <c r="F157" s="69"/>
      <c r="G157" s="71" t="s">
        <v>140</v>
      </c>
      <c r="H157" s="72">
        <f>0+J147+J150+J153</f>
        <v>683524.98999999999</v>
      </c>
      <c r="I157" s="71" t="s">
        <v>141</v>
      </c>
      <c r="J157" s="73">
        <f>0+J156</f>
        <v>143540.25</v>
      </c>
      <c r="K157" s="71" t="s">
        <v>142</v>
      </c>
      <c r="L157" s="74">
        <f>0+L156</f>
        <v>827065.23999999999</v>
      </c>
      <c r="M157" s="13"/>
      <c r="N157" s="2"/>
      <c r="O157" s="2"/>
      <c r="P157" s="2"/>
      <c r="Q157" s="2"/>
    </row>
    <row r="158">
      <c r="A158" s="14"/>
      <c r="B158" s="4"/>
      <c r="C158" s="4"/>
      <c r="D158" s="4"/>
      <c r="E158" s="4"/>
      <c r="F158" s="4"/>
      <c r="G158" s="4"/>
      <c r="H158" s="76"/>
      <c r="I158" s="4"/>
      <c r="J158" s="76"/>
      <c r="K158" s="4"/>
      <c r="L158" s="4"/>
      <c r="M158" s="15"/>
      <c r="N158" s="2"/>
      <c r="O158" s="2"/>
      <c r="P158" s="2"/>
      <c r="Q158" s="2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"/>
      <c r="O159" s="2"/>
      <c r="P159" s="2"/>
      <c r="Q159" s="2"/>
    </row>
  </sheetData>
  <mergeCells count="97">
    <mergeCell ref="B43:D43"/>
    <mergeCell ref="B44:D44"/>
    <mergeCell ref="B46:D46"/>
    <mergeCell ref="B47:D47"/>
    <mergeCell ref="B49:D49"/>
    <mergeCell ref="B50:D50"/>
    <mergeCell ref="B52:D52"/>
    <mergeCell ref="B53:D53"/>
    <mergeCell ref="B55:D55"/>
    <mergeCell ref="B56:D56"/>
    <mergeCell ref="B58:D58"/>
    <mergeCell ref="B59:D59"/>
    <mergeCell ref="B62:L62"/>
    <mergeCell ref="B64:D64"/>
    <mergeCell ref="B65:D65"/>
    <mergeCell ref="B67:D67"/>
    <mergeCell ref="B68:D68"/>
    <mergeCell ref="B70:D70"/>
    <mergeCell ref="B71:D71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7:D37"/>
    <mergeCell ref="B38:D38"/>
    <mergeCell ref="B40:D40"/>
    <mergeCell ref="B41:D41"/>
    <mergeCell ref="B21:D21"/>
    <mergeCell ref="B22:D22"/>
    <mergeCell ref="B23:D23"/>
    <mergeCell ref="B24:D24"/>
    <mergeCell ref="B25:D25"/>
    <mergeCell ref="B26:D26"/>
    <mergeCell ref="B27:D27"/>
    <mergeCell ref="B92:L92"/>
    <mergeCell ref="B94:D94"/>
    <mergeCell ref="B95:D95"/>
    <mergeCell ref="B97:D97"/>
    <mergeCell ref="B98:D98"/>
    <mergeCell ref="B100:D100"/>
    <mergeCell ref="B101:D101"/>
    <mergeCell ref="B104:L104"/>
    <mergeCell ref="B106:D106"/>
    <mergeCell ref="B107:D107"/>
    <mergeCell ref="B112:D112"/>
    <mergeCell ref="B113:D113"/>
    <mergeCell ref="B115:D115"/>
    <mergeCell ref="B116:D116"/>
    <mergeCell ref="B118:D118"/>
    <mergeCell ref="B119:D119"/>
    <mergeCell ref="B121:D121"/>
    <mergeCell ref="B122:D122"/>
    <mergeCell ref="B124:D124"/>
    <mergeCell ref="B125:D125"/>
    <mergeCell ref="B127:D127"/>
    <mergeCell ref="B128:D128"/>
    <mergeCell ref="B130:D130"/>
    <mergeCell ref="B131:D131"/>
    <mergeCell ref="B110:L110"/>
    <mergeCell ref="B136:D136"/>
    <mergeCell ref="B137:D137"/>
    <mergeCell ref="B134:L134"/>
    <mergeCell ref="B142:D142"/>
    <mergeCell ref="B143:D143"/>
    <mergeCell ref="B140:L140"/>
    <mergeCell ref="B148:D148"/>
    <mergeCell ref="B149:D149"/>
    <mergeCell ref="B151:D151"/>
    <mergeCell ref="B152:D152"/>
    <mergeCell ref="B154:D154"/>
    <mergeCell ref="B155:D155"/>
    <mergeCell ref="B146:L146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0+(H61+H109+H145+H166+H211+H244+H262+H277+H340)</f>
        <v>9594176.7499999981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0+H62+H110+H146+H167+H212+H245+H263+H278+H341</f>
        <v>9594176.7499999981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916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ROUND(0+((H61+H109+H145+H166+H211+H244+H262+H277+H340)*1.21),2)</f>
        <v>11608953.869999999</v>
      </c>
      <c r="K11" s="1"/>
      <c r="L11" s="1"/>
      <c r="M11" s="13"/>
      <c r="N11" s="2"/>
      <c r="O11" s="2"/>
      <c r="P11" s="2"/>
      <c r="Q11" s="33">
        <f>IF(SUM(K20:K28)&gt;0,ROUND(SUM(S20:S28)/SUM(K20:K28)-1,8),0)</f>
        <v>384758.89284826</v>
      </c>
      <c r="R11" s="9">
        <f>AVERAGE(J61,J109,J145,J166,J211,J244,J262,J277,J340)</f>
        <v>223864.12444444449</v>
      </c>
      <c r="S11" s="9">
        <f>J10*(1+Q11)</f>
        <v>3691454418297.2666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0+J34+J37+J40+J43+J46+J49+J52+J55+J58</f>
        <v>576610</v>
      </c>
      <c r="L20" s="38">
        <f>0+L61</f>
        <v>697698.09999999998</v>
      </c>
      <c r="M20" s="13"/>
      <c r="N20" s="2"/>
      <c r="O20" s="2"/>
      <c r="P20" s="2"/>
      <c r="Q20" s="2"/>
      <c r="S20" s="9">
        <f>S61</f>
        <v>69821185950.999985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0+J64+J67+J70+J73+J76+J79+J82+J85+J88+J91+J94+J97+J100+J103+J106</f>
        <v>1491635.3300000003</v>
      </c>
      <c r="L21" s="38">
        <f>0+L109</f>
        <v>1804878.75</v>
      </c>
      <c r="M21" s="13"/>
      <c r="N21" s="2"/>
      <c r="O21" s="2"/>
      <c r="P21" s="2"/>
      <c r="Q21" s="2"/>
      <c r="S21" s="9">
        <f>S109</f>
        <v>467246443797.35822</v>
      </c>
    </row>
    <row r="22">
      <c r="A22" s="10"/>
      <c r="B22" s="36">
        <v>2</v>
      </c>
      <c r="C22" s="1"/>
      <c r="D22" s="1"/>
      <c r="E22" s="37" t="s">
        <v>192</v>
      </c>
      <c r="F22" s="1"/>
      <c r="G22" s="1"/>
      <c r="H22" s="1"/>
      <c r="I22" s="1"/>
      <c r="J22" s="1"/>
      <c r="K22" s="38">
        <f>0+J112+J115+J118+J121+J124+J127+J130+J133+J136+J139+J142</f>
        <v>953382.75000000012</v>
      </c>
      <c r="L22" s="38">
        <f>0+L145</f>
        <v>1153593.1299999999</v>
      </c>
      <c r="M22" s="13"/>
      <c r="N22" s="2"/>
      <c r="O22" s="2"/>
      <c r="P22" s="2"/>
      <c r="Q22" s="2"/>
      <c r="S22" s="9">
        <f>S145</f>
        <v>190878076045.69479</v>
      </c>
    </row>
    <row r="23">
      <c r="A23" s="10"/>
      <c r="B23" s="36">
        <v>3</v>
      </c>
      <c r="C23" s="1"/>
      <c r="D23" s="1"/>
      <c r="E23" s="37" t="s">
        <v>917</v>
      </c>
      <c r="F23" s="1"/>
      <c r="G23" s="1"/>
      <c r="H23" s="1"/>
      <c r="I23" s="1"/>
      <c r="J23" s="1"/>
      <c r="K23" s="38">
        <f>0+J148+J151+J154+J157+J160+J163</f>
        <v>2470360.2699999996</v>
      </c>
      <c r="L23" s="38">
        <f>0+L166</f>
        <v>2989135.9300000002</v>
      </c>
      <c r="M23" s="13"/>
      <c r="N23" s="2"/>
      <c r="O23" s="2"/>
      <c r="P23" s="2"/>
      <c r="Q23" s="2"/>
      <c r="S23" s="9">
        <f>S166</f>
        <v>1281565249867.2996</v>
      </c>
    </row>
    <row r="24">
      <c r="A24" s="10"/>
      <c r="B24" s="36">
        <v>4</v>
      </c>
      <c r="C24" s="1"/>
      <c r="D24" s="1"/>
      <c r="E24" s="37" t="s">
        <v>193</v>
      </c>
      <c r="F24" s="1"/>
      <c r="G24" s="1"/>
      <c r="H24" s="1"/>
      <c r="I24" s="1"/>
      <c r="J24" s="1"/>
      <c r="K24" s="38">
        <f>0+J169+J172+J175+J178+J181+J184+J187+J190+J193+J196+J199+J202+J205+J208</f>
        <v>2704908.1599999997</v>
      </c>
      <c r="L24" s="38">
        <f>0+L211</f>
        <v>3272938.8700000001</v>
      </c>
      <c r="M24" s="13"/>
      <c r="N24" s="2"/>
      <c r="O24" s="2"/>
      <c r="P24" s="2"/>
      <c r="Q24" s="2"/>
      <c r="S24" s="9">
        <f>S211</f>
        <v>1536473607517.7546</v>
      </c>
    </row>
    <row r="25">
      <c r="A25" s="10"/>
      <c r="B25" s="36">
        <v>5</v>
      </c>
      <c r="C25" s="1"/>
      <c r="D25" s="1"/>
      <c r="E25" s="37" t="s">
        <v>918</v>
      </c>
      <c r="F25" s="1"/>
      <c r="G25" s="1"/>
      <c r="H25" s="1"/>
      <c r="I25" s="1"/>
      <c r="J25" s="1"/>
      <c r="K25" s="38">
        <f>0+J214+J217+J220+J223+J226+J229+J232+J235+J238+J241</f>
        <v>493419.35999999999</v>
      </c>
      <c r="L25" s="38">
        <f>0+L244</f>
        <v>597037.43000000005</v>
      </c>
      <c r="M25" s="41"/>
      <c r="N25" s="2"/>
      <c r="O25" s="2"/>
      <c r="P25" s="2"/>
      <c r="Q25" s="2"/>
      <c r="S25" s="9">
        <f>S244</f>
        <v>51127655203.195229</v>
      </c>
    </row>
    <row r="26">
      <c r="A26" s="10"/>
      <c r="B26" s="36">
        <v>7</v>
      </c>
      <c r="C26" s="1"/>
      <c r="D26" s="1"/>
      <c r="E26" s="37" t="s">
        <v>110</v>
      </c>
      <c r="F26" s="1"/>
      <c r="G26" s="1"/>
      <c r="H26" s="1"/>
      <c r="I26" s="1"/>
      <c r="J26" s="1"/>
      <c r="K26" s="38">
        <f>0+J247+J250+J253+J256+J259</f>
        <v>225528.67999999999</v>
      </c>
      <c r="L26" s="38">
        <f>0+L262</f>
        <v>272889.70000000001</v>
      </c>
      <c r="M26" s="41"/>
      <c r="N26" s="2"/>
      <c r="O26" s="2"/>
      <c r="P26" s="2"/>
      <c r="Q26" s="2"/>
      <c r="S26" s="9">
        <f>S262</f>
        <v>10681493852.733604</v>
      </c>
    </row>
    <row r="27">
      <c r="A27" s="10"/>
      <c r="B27" s="36">
        <v>8</v>
      </c>
      <c r="C27" s="1"/>
      <c r="D27" s="1"/>
      <c r="E27" s="37" t="s">
        <v>111</v>
      </c>
      <c r="F27" s="1"/>
      <c r="G27" s="1"/>
      <c r="H27" s="1"/>
      <c r="I27" s="1"/>
      <c r="J27" s="1"/>
      <c r="K27" s="38">
        <f>0+J265+J268+J271+J274</f>
        <v>49068.019999999997</v>
      </c>
      <c r="L27" s="38">
        <f>0+L277</f>
        <v>59372.300000000003</v>
      </c>
      <c r="M27" s="41"/>
      <c r="N27" s="2"/>
      <c r="O27" s="2"/>
      <c r="P27" s="2"/>
      <c r="Q27" s="2"/>
      <c r="S27" s="9">
        <f>S277</f>
        <v>505659685.14560026</v>
      </c>
    </row>
    <row r="28">
      <c r="A28" s="10"/>
      <c r="B28" s="36">
        <v>9</v>
      </c>
      <c r="C28" s="1"/>
      <c r="D28" s="1"/>
      <c r="E28" s="37" t="s">
        <v>112</v>
      </c>
      <c r="F28" s="1"/>
      <c r="G28" s="1"/>
      <c r="H28" s="1"/>
      <c r="I28" s="1"/>
      <c r="J28" s="1"/>
      <c r="K28" s="38">
        <f>0+J280+J283+J286+J289+J292+J295+J298+J301+J304+J307+J310+J313+J316+J319+J322+J325+J328+J331+J334+J337</f>
        <v>629264.18000000028</v>
      </c>
      <c r="L28" s="38">
        <f>0+L340</f>
        <v>761409.66000000003</v>
      </c>
      <c r="M28" s="41"/>
      <c r="N28" s="2"/>
      <c r="O28" s="2"/>
      <c r="P28" s="2"/>
      <c r="Q28" s="2"/>
      <c r="S28" s="9">
        <f>S340</f>
        <v>83155046377.086273</v>
      </c>
    </row>
    <row r="29">
      <c r="A29" s="1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39"/>
      <c r="N29" s="2"/>
      <c r="O29" s="2"/>
      <c r="P29" s="2"/>
      <c r="Q29" s="2"/>
    </row>
    <row r="30" ht="14" customHeight="1">
      <c r="A30" s="4"/>
      <c r="B30" s="28" t="s">
        <v>113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40"/>
      <c r="N31" s="2"/>
      <c r="O31" s="2"/>
      <c r="P31" s="2"/>
      <c r="Q31" s="2"/>
    </row>
    <row r="32" ht="18" customHeight="1">
      <c r="A32" s="10"/>
      <c r="B32" s="34" t="s">
        <v>114</v>
      </c>
      <c r="C32" s="34" t="s">
        <v>106</v>
      </c>
      <c r="D32" s="34" t="s">
        <v>115</v>
      </c>
      <c r="E32" s="34" t="s">
        <v>107</v>
      </c>
      <c r="F32" s="34" t="s">
        <v>116</v>
      </c>
      <c r="G32" s="35" t="s">
        <v>117</v>
      </c>
      <c r="H32" s="23" t="s">
        <v>118</v>
      </c>
      <c r="I32" s="23" t="s">
        <v>119</v>
      </c>
      <c r="J32" s="23" t="s">
        <v>17</v>
      </c>
      <c r="K32" s="35" t="s">
        <v>120</v>
      </c>
      <c r="L32" s="23" t="s">
        <v>18</v>
      </c>
      <c r="M32" s="41"/>
      <c r="N32" s="2"/>
      <c r="O32" s="2"/>
      <c r="P32" s="2"/>
      <c r="Q32" s="2"/>
    </row>
    <row r="33" ht="40" customHeight="1">
      <c r="A33" s="10"/>
      <c r="B33" s="42" t="s">
        <v>121</v>
      </c>
      <c r="C33" s="1"/>
      <c r="D33" s="1"/>
      <c r="E33" s="1"/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>
      <c r="A34" s="10"/>
      <c r="B34" s="44">
        <v>481</v>
      </c>
      <c r="C34" s="45" t="s">
        <v>497</v>
      </c>
      <c r="D34" s="45" t="s">
        <v>199</v>
      </c>
      <c r="E34" s="45" t="s">
        <v>498</v>
      </c>
      <c r="F34" s="45" t="s">
        <v>7</v>
      </c>
      <c r="G34" s="46" t="s">
        <v>499</v>
      </c>
      <c r="H34" s="47">
        <v>174.44</v>
      </c>
      <c r="I34" s="26">
        <v>250</v>
      </c>
      <c r="J34" s="48">
        <f>ROUND(H34*I34,2)</f>
        <v>43610</v>
      </c>
      <c r="K34" s="49">
        <v>0.20999999999999999</v>
      </c>
      <c r="L34" s="50">
        <f>ROUND(J34*1.21,2)</f>
        <v>52768.099999999999</v>
      </c>
      <c r="M34" s="13"/>
      <c r="N34" s="2"/>
      <c r="O34" s="2"/>
      <c r="P34" s="2"/>
      <c r="Q34" s="33">
        <f>IF(ISNUMBER(K34),IF(H34&gt;0,IF(I34&gt;0,J34,0),0),0)</f>
        <v>43610</v>
      </c>
      <c r="R34" s="9">
        <f>IF(ISNUMBER(K34)=FALSE,J34,0)</f>
        <v>0</v>
      </c>
    </row>
    <row r="35">
      <c r="A35" s="10"/>
      <c r="B35" s="51" t="s">
        <v>125</v>
      </c>
      <c r="C35" s="1"/>
      <c r="D35" s="1"/>
      <c r="E35" s="52" t="s">
        <v>7</v>
      </c>
      <c r="F35" s="1"/>
      <c r="G35" s="1"/>
      <c r="H35" s="43"/>
      <c r="I35" s="1"/>
      <c r="J35" s="43"/>
      <c r="K35" s="1"/>
      <c r="L35" s="1"/>
      <c r="M35" s="13"/>
      <c r="N35" s="2"/>
      <c r="O35" s="2"/>
      <c r="P35" s="2"/>
      <c r="Q35" s="2"/>
    </row>
    <row r="36" thickBot="1">
      <c r="A36" s="10"/>
      <c r="B36" s="53" t="s">
        <v>127</v>
      </c>
      <c r="C36" s="54"/>
      <c r="D36" s="54"/>
      <c r="E36" s="55" t="s">
        <v>919</v>
      </c>
      <c r="F36" s="54"/>
      <c r="G36" s="54"/>
      <c r="H36" s="56"/>
      <c r="I36" s="54"/>
      <c r="J36" s="56"/>
      <c r="K36" s="54"/>
      <c r="L36" s="54"/>
      <c r="M36" s="13"/>
      <c r="N36" s="2"/>
      <c r="O36" s="2"/>
      <c r="P36" s="2"/>
      <c r="Q36" s="2"/>
    </row>
    <row r="37" thickTop="1">
      <c r="A37" s="10"/>
      <c r="B37" s="44">
        <v>482</v>
      </c>
      <c r="C37" s="45" t="s">
        <v>920</v>
      </c>
      <c r="D37" s="45" t="s">
        <v>7</v>
      </c>
      <c r="E37" s="45" t="s">
        <v>921</v>
      </c>
      <c r="F37" s="45" t="s">
        <v>7</v>
      </c>
      <c r="G37" s="46" t="s">
        <v>124</v>
      </c>
      <c r="H37" s="57">
        <v>1</v>
      </c>
      <c r="I37" s="58">
        <v>10000</v>
      </c>
      <c r="J37" s="59">
        <f>ROUND(H37*I37,2)</f>
        <v>10000</v>
      </c>
      <c r="K37" s="60">
        <v>0.20999999999999999</v>
      </c>
      <c r="L37" s="61">
        <f>ROUND(J37*1.21,2)</f>
        <v>12100</v>
      </c>
      <c r="M37" s="13"/>
      <c r="N37" s="2"/>
      <c r="O37" s="2"/>
      <c r="P37" s="2"/>
      <c r="Q37" s="33">
        <f>IF(ISNUMBER(K37),IF(H37&gt;0,IF(I37&gt;0,J37,0),0),0)</f>
        <v>10000</v>
      </c>
      <c r="R37" s="9">
        <f>IF(ISNUMBER(K37)=FALSE,J37,0)</f>
        <v>0</v>
      </c>
    </row>
    <row r="38">
      <c r="A38" s="10"/>
      <c r="B38" s="51" t="s">
        <v>125</v>
      </c>
      <c r="C38" s="1"/>
      <c r="D38" s="1"/>
      <c r="E38" s="52" t="s">
        <v>7</v>
      </c>
      <c r="F38" s="1"/>
      <c r="G38" s="1"/>
      <c r="H38" s="43"/>
      <c r="I38" s="1"/>
      <c r="J38" s="43"/>
      <c r="K38" s="1"/>
      <c r="L38" s="1"/>
      <c r="M38" s="13"/>
      <c r="N38" s="2"/>
      <c r="O38" s="2"/>
      <c r="P38" s="2"/>
      <c r="Q38" s="2"/>
    </row>
    <row r="39" thickBot="1">
      <c r="A39" s="10"/>
      <c r="B39" s="53" t="s">
        <v>127</v>
      </c>
      <c r="C39" s="54"/>
      <c r="D39" s="54"/>
      <c r="E39" s="55" t="s">
        <v>922</v>
      </c>
      <c r="F39" s="54"/>
      <c r="G39" s="54"/>
      <c r="H39" s="56"/>
      <c r="I39" s="54"/>
      <c r="J39" s="56"/>
      <c r="K39" s="54"/>
      <c r="L39" s="54"/>
      <c r="M39" s="13"/>
      <c r="N39" s="2"/>
      <c r="O39" s="2"/>
      <c r="P39" s="2"/>
      <c r="Q39" s="2"/>
    </row>
    <row r="40" thickTop="1">
      <c r="A40" s="10"/>
      <c r="B40" s="44">
        <v>483</v>
      </c>
      <c r="C40" s="45" t="s">
        <v>923</v>
      </c>
      <c r="D40" s="45" t="s">
        <v>7</v>
      </c>
      <c r="E40" s="45" t="s">
        <v>924</v>
      </c>
      <c r="F40" s="45" t="s">
        <v>7</v>
      </c>
      <c r="G40" s="46" t="s">
        <v>124</v>
      </c>
      <c r="H40" s="57">
        <v>1</v>
      </c>
      <c r="I40" s="58">
        <v>20000</v>
      </c>
      <c r="J40" s="59">
        <f>ROUND(H40*I40,2)</f>
        <v>20000</v>
      </c>
      <c r="K40" s="60">
        <v>0.20999999999999999</v>
      </c>
      <c r="L40" s="61">
        <f>ROUND(J40*1.21,2)</f>
        <v>24200</v>
      </c>
      <c r="M40" s="13"/>
      <c r="N40" s="2"/>
      <c r="O40" s="2"/>
      <c r="P40" s="2"/>
      <c r="Q40" s="33">
        <f>IF(ISNUMBER(K40),IF(H40&gt;0,IF(I40&gt;0,J40,0),0),0)</f>
        <v>20000</v>
      </c>
      <c r="R40" s="9">
        <f>IF(ISNUMBER(K40)=FALSE,J40,0)</f>
        <v>0</v>
      </c>
    </row>
    <row r="41">
      <c r="A41" s="10"/>
      <c r="B41" s="51" t="s">
        <v>125</v>
      </c>
      <c r="C41" s="1"/>
      <c r="D41" s="1"/>
      <c r="E41" s="52" t="s">
        <v>7</v>
      </c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 thickBot="1">
      <c r="A42" s="10"/>
      <c r="B42" s="53" t="s">
        <v>127</v>
      </c>
      <c r="C42" s="54"/>
      <c r="D42" s="54"/>
      <c r="E42" s="55" t="s">
        <v>925</v>
      </c>
      <c r="F42" s="54"/>
      <c r="G42" s="54"/>
      <c r="H42" s="56"/>
      <c r="I42" s="54"/>
      <c r="J42" s="56"/>
      <c r="K42" s="54"/>
      <c r="L42" s="54"/>
      <c r="M42" s="13"/>
      <c r="N42" s="2"/>
      <c r="O42" s="2"/>
      <c r="P42" s="2"/>
      <c r="Q42" s="2"/>
    </row>
    <row r="43" thickTop="1">
      <c r="A43" s="10"/>
      <c r="B43" s="44">
        <v>484</v>
      </c>
      <c r="C43" s="45" t="s">
        <v>926</v>
      </c>
      <c r="D43" s="45" t="s">
        <v>7</v>
      </c>
      <c r="E43" s="45" t="s">
        <v>927</v>
      </c>
      <c r="F43" s="45" t="s">
        <v>7</v>
      </c>
      <c r="G43" s="46" t="s">
        <v>124</v>
      </c>
      <c r="H43" s="57">
        <v>1</v>
      </c>
      <c r="I43" s="58">
        <v>125000</v>
      </c>
      <c r="J43" s="59">
        <f>ROUND(H43*I43,2)</f>
        <v>125000</v>
      </c>
      <c r="K43" s="60">
        <v>0.20999999999999999</v>
      </c>
      <c r="L43" s="61">
        <f>ROUND(J43*1.21,2)</f>
        <v>151250</v>
      </c>
      <c r="M43" s="13"/>
      <c r="N43" s="2"/>
      <c r="O43" s="2"/>
      <c r="P43" s="2"/>
      <c r="Q43" s="33">
        <f>IF(ISNUMBER(K43),IF(H43&gt;0,IF(I43&gt;0,J43,0),0),0)</f>
        <v>125000</v>
      </c>
      <c r="R43" s="9">
        <f>IF(ISNUMBER(K43)=FALSE,J43,0)</f>
        <v>0</v>
      </c>
    </row>
    <row r="44">
      <c r="A44" s="10"/>
      <c r="B44" s="51" t="s">
        <v>125</v>
      </c>
      <c r="C44" s="1"/>
      <c r="D44" s="1"/>
      <c r="E44" s="52" t="s">
        <v>7</v>
      </c>
      <c r="F44" s="1"/>
      <c r="G44" s="1"/>
      <c r="H44" s="43"/>
      <c r="I44" s="1"/>
      <c r="J44" s="43"/>
      <c r="K44" s="1"/>
      <c r="L44" s="1"/>
      <c r="M44" s="13"/>
      <c r="N44" s="2"/>
      <c r="O44" s="2"/>
      <c r="P44" s="2"/>
      <c r="Q44" s="2"/>
    </row>
    <row r="45" thickBot="1">
      <c r="A45" s="10"/>
      <c r="B45" s="53" t="s">
        <v>127</v>
      </c>
      <c r="C45" s="54"/>
      <c r="D45" s="54"/>
      <c r="E45" s="55" t="s">
        <v>928</v>
      </c>
      <c r="F45" s="54"/>
      <c r="G45" s="54"/>
      <c r="H45" s="56"/>
      <c r="I45" s="54"/>
      <c r="J45" s="56"/>
      <c r="K45" s="54"/>
      <c r="L45" s="54"/>
      <c r="M45" s="13"/>
      <c r="N45" s="2"/>
      <c r="O45" s="2"/>
      <c r="P45" s="2"/>
      <c r="Q45" s="2"/>
    </row>
    <row r="46" thickTop="1">
      <c r="A46" s="10"/>
      <c r="B46" s="44">
        <v>485</v>
      </c>
      <c r="C46" s="45" t="s">
        <v>929</v>
      </c>
      <c r="D46" s="45" t="s">
        <v>7</v>
      </c>
      <c r="E46" s="45" t="s">
        <v>930</v>
      </c>
      <c r="F46" s="45" t="s">
        <v>7</v>
      </c>
      <c r="G46" s="46" t="s">
        <v>124</v>
      </c>
      <c r="H46" s="57">
        <v>1</v>
      </c>
      <c r="I46" s="58">
        <v>95000</v>
      </c>
      <c r="J46" s="59">
        <f>ROUND(H46*I46,2)</f>
        <v>95000</v>
      </c>
      <c r="K46" s="60">
        <v>0.20999999999999999</v>
      </c>
      <c r="L46" s="61">
        <f>ROUND(J46*1.21,2)</f>
        <v>114950</v>
      </c>
      <c r="M46" s="13"/>
      <c r="N46" s="2"/>
      <c r="O46" s="2"/>
      <c r="P46" s="2"/>
      <c r="Q46" s="33">
        <f>IF(ISNUMBER(K46),IF(H46&gt;0,IF(I46&gt;0,J46,0),0),0)</f>
        <v>95000</v>
      </c>
      <c r="R46" s="9">
        <f>IF(ISNUMBER(K46)=FALSE,J46,0)</f>
        <v>0</v>
      </c>
    </row>
    <row r="47">
      <c r="A47" s="10"/>
      <c r="B47" s="51" t="s">
        <v>125</v>
      </c>
      <c r="C47" s="1"/>
      <c r="D47" s="1"/>
      <c r="E47" s="52" t="s">
        <v>7</v>
      </c>
      <c r="F47" s="1"/>
      <c r="G47" s="1"/>
      <c r="H47" s="43"/>
      <c r="I47" s="1"/>
      <c r="J47" s="43"/>
      <c r="K47" s="1"/>
      <c r="L47" s="1"/>
      <c r="M47" s="13"/>
      <c r="N47" s="2"/>
      <c r="O47" s="2"/>
      <c r="P47" s="2"/>
      <c r="Q47" s="2"/>
    </row>
    <row r="48" thickBot="1">
      <c r="A48" s="10"/>
      <c r="B48" s="53" t="s">
        <v>127</v>
      </c>
      <c r="C48" s="54"/>
      <c r="D48" s="54"/>
      <c r="E48" s="55" t="s">
        <v>931</v>
      </c>
      <c r="F48" s="54"/>
      <c r="G48" s="54"/>
      <c r="H48" s="56"/>
      <c r="I48" s="54"/>
      <c r="J48" s="56"/>
      <c r="K48" s="54"/>
      <c r="L48" s="54"/>
      <c r="M48" s="13"/>
      <c r="N48" s="2"/>
      <c r="O48" s="2"/>
      <c r="P48" s="2"/>
      <c r="Q48" s="2"/>
    </row>
    <row r="49" thickTop="1">
      <c r="A49" s="10"/>
      <c r="B49" s="44">
        <v>486</v>
      </c>
      <c r="C49" s="45" t="s">
        <v>932</v>
      </c>
      <c r="D49" s="45" t="s">
        <v>7</v>
      </c>
      <c r="E49" s="45" t="s">
        <v>933</v>
      </c>
      <c r="F49" s="45" t="s">
        <v>7</v>
      </c>
      <c r="G49" s="46" t="s">
        <v>146</v>
      </c>
      <c r="H49" s="57">
        <v>1</v>
      </c>
      <c r="I49" s="58">
        <v>9000</v>
      </c>
      <c r="J49" s="59">
        <f>ROUND(H49*I49,2)</f>
        <v>9000</v>
      </c>
      <c r="K49" s="60">
        <v>0.20999999999999999</v>
      </c>
      <c r="L49" s="61">
        <f>ROUND(J49*1.21,2)</f>
        <v>10890</v>
      </c>
      <c r="M49" s="13"/>
      <c r="N49" s="2"/>
      <c r="O49" s="2"/>
      <c r="P49" s="2"/>
      <c r="Q49" s="33">
        <f>IF(ISNUMBER(K49),IF(H49&gt;0,IF(I49&gt;0,J49,0),0),0)</f>
        <v>9000</v>
      </c>
      <c r="R49" s="9">
        <f>IF(ISNUMBER(K49)=FALSE,J49,0)</f>
        <v>0</v>
      </c>
    </row>
    <row r="50">
      <c r="A50" s="10"/>
      <c r="B50" s="51" t="s">
        <v>125</v>
      </c>
      <c r="C50" s="1"/>
      <c r="D50" s="1"/>
      <c r="E50" s="52" t="s">
        <v>7</v>
      </c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 thickBot="1">
      <c r="A51" s="10"/>
      <c r="B51" s="53" t="s">
        <v>127</v>
      </c>
      <c r="C51" s="54"/>
      <c r="D51" s="54"/>
      <c r="E51" s="55" t="s">
        <v>934</v>
      </c>
      <c r="F51" s="54"/>
      <c r="G51" s="54"/>
      <c r="H51" s="56"/>
      <c r="I51" s="54"/>
      <c r="J51" s="56"/>
      <c r="K51" s="54"/>
      <c r="L51" s="54"/>
      <c r="M51" s="13"/>
      <c r="N51" s="2"/>
      <c r="O51" s="2"/>
      <c r="P51" s="2"/>
      <c r="Q51" s="2"/>
    </row>
    <row r="52" thickTop="1">
      <c r="A52" s="10"/>
      <c r="B52" s="44">
        <v>487</v>
      </c>
      <c r="C52" s="45" t="s">
        <v>204</v>
      </c>
      <c r="D52" s="45" t="s">
        <v>7</v>
      </c>
      <c r="E52" s="45" t="s">
        <v>205</v>
      </c>
      <c r="F52" s="45" t="s">
        <v>7</v>
      </c>
      <c r="G52" s="46" t="s">
        <v>124</v>
      </c>
      <c r="H52" s="57">
        <v>1</v>
      </c>
      <c r="I52" s="58">
        <v>240000</v>
      </c>
      <c r="J52" s="59">
        <f>ROUND(H52*I52,2)</f>
        <v>240000</v>
      </c>
      <c r="K52" s="60">
        <v>0.20999999999999999</v>
      </c>
      <c r="L52" s="61">
        <f>ROUND(J52*1.21,2)</f>
        <v>290400</v>
      </c>
      <c r="M52" s="13"/>
      <c r="N52" s="2"/>
      <c r="O52" s="2"/>
      <c r="P52" s="2"/>
      <c r="Q52" s="33">
        <f>IF(ISNUMBER(K52),IF(H52&gt;0,IF(I52&gt;0,J52,0),0),0)</f>
        <v>240000</v>
      </c>
      <c r="R52" s="9">
        <f>IF(ISNUMBER(K52)=FALSE,J52,0)</f>
        <v>0</v>
      </c>
    </row>
    <row r="53">
      <c r="A53" s="10"/>
      <c r="B53" s="51" t="s">
        <v>125</v>
      </c>
      <c r="C53" s="1"/>
      <c r="D53" s="1"/>
      <c r="E53" s="52" t="s">
        <v>7</v>
      </c>
      <c r="F53" s="1"/>
      <c r="G53" s="1"/>
      <c r="H53" s="43"/>
      <c r="I53" s="1"/>
      <c r="J53" s="43"/>
      <c r="K53" s="1"/>
      <c r="L53" s="1"/>
      <c r="M53" s="13"/>
      <c r="N53" s="2"/>
      <c r="O53" s="2"/>
      <c r="P53" s="2"/>
      <c r="Q53" s="2"/>
    </row>
    <row r="54" thickBot="1">
      <c r="A54" s="10"/>
      <c r="B54" s="53" t="s">
        <v>127</v>
      </c>
      <c r="C54" s="54"/>
      <c r="D54" s="54"/>
      <c r="E54" s="55" t="s">
        <v>935</v>
      </c>
      <c r="F54" s="54"/>
      <c r="G54" s="54"/>
      <c r="H54" s="56"/>
      <c r="I54" s="54"/>
      <c r="J54" s="56"/>
      <c r="K54" s="54"/>
      <c r="L54" s="54"/>
      <c r="M54" s="13"/>
      <c r="N54" s="2"/>
      <c r="O54" s="2"/>
      <c r="P54" s="2"/>
      <c r="Q54" s="2"/>
    </row>
    <row r="55" thickTop="1">
      <c r="A55" s="10"/>
      <c r="B55" s="44">
        <v>488</v>
      </c>
      <c r="C55" s="45" t="s">
        <v>207</v>
      </c>
      <c r="D55" s="45" t="s">
        <v>7</v>
      </c>
      <c r="E55" s="45" t="s">
        <v>936</v>
      </c>
      <c r="F55" s="45" t="s">
        <v>7</v>
      </c>
      <c r="G55" s="46" t="s">
        <v>124</v>
      </c>
      <c r="H55" s="57">
        <v>1</v>
      </c>
      <c r="I55" s="58">
        <v>24000</v>
      </c>
      <c r="J55" s="59">
        <f>ROUND(H55*I55,2)</f>
        <v>24000</v>
      </c>
      <c r="K55" s="60">
        <v>0.20999999999999999</v>
      </c>
      <c r="L55" s="61">
        <f>ROUND(J55*1.21,2)</f>
        <v>29040</v>
      </c>
      <c r="M55" s="13"/>
      <c r="N55" s="2"/>
      <c r="O55" s="2"/>
      <c r="P55" s="2"/>
      <c r="Q55" s="33">
        <f>IF(ISNUMBER(K55),IF(H55&gt;0,IF(I55&gt;0,J55,0),0),0)</f>
        <v>24000</v>
      </c>
      <c r="R55" s="9">
        <f>IF(ISNUMBER(K55)=FALSE,J55,0)</f>
        <v>0</v>
      </c>
    </row>
    <row r="56">
      <c r="A56" s="10"/>
      <c r="B56" s="51" t="s">
        <v>125</v>
      </c>
      <c r="C56" s="1"/>
      <c r="D56" s="1"/>
      <c r="E56" s="52" t="s">
        <v>7</v>
      </c>
      <c r="F56" s="1"/>
      <c r="G56" s="1"/>
      <c r="H56" s="43"/>
      <c r="I56" s="1"/>
      <c r="J56" s="43"/>
      <c r="K56" s="1"/>
      <c r="L56" s="1"/>
      <c r="M56" s="13"/>
      <c r="N56" s="2"/>
      <c r="O56" s="2"/>
      <c r="P56" s="2"/>
      <c r="Q56" s="2"/>
    </row>
    <row r="57" thickBot="1">
      <c r="A57" s="10"/>
      <c r="B57" s="53" t="s">
        <v>127</v>
      </c>
      <c r="C57" s="54"/>
      <c r="D57" s="54"/>
      <c r="E57" s="55" t="s">
        <v>937</v>
      </c>
      <c r="F57" s="54"/>
      <c r="G57" s="54"/>
      <c r="H57" s="56"/>
      <c r="I57" s="54"/>
      <c r="J57" s="56"/>
      <c r="K57" s="54"/>
      <c r="L57" s="54"/>
      <c r="M57" s="13"/>
      <c r="N57" s="2"/>
      <c r="O57" s="2"/>
      <c r="P57" s="2"/>
      <c r="Q57" s="2"/>
    </row>
    <row r="58" thickTop="1">
      <c r="A58" s="10"/>
      <c r="B58" s="44">
        <v>489</v>
      </c>
      <c r="C58" s="45" t="s">
        <v>938</v>
      </c>
      <c r="D58" s="45" t="s">
        <v>7</v>
      </c>
      <c r="E58" s="45" t="s">
        <v>939</v>
      </c>
      <c r="F58" s="45" t="s">
        <v>7</v>
      </c>
      <c r="G58" s="46" t="s">
        <v>146</v>
      </c>
      <c r="H58" s="57">
        <v>1</v>
      </c>
      <c r="I58" s="58">
        <v>10000</v>
      </c>
      <c r="J58" s="59">
        <f>ROUND(H58*I58,2)</f>
        <v>10000</v>
      </c>
      <c r="K58" s="60">
        <v>0.20999999999999999</v>
      </c>
      <c r="L58" s="61">
        <f>ROUND(J58*1.21,2)</f>
        <v>12100</v>
      </c>
      <c r="M58" s="13"/>
      <c r="N58" s="2"/>
      <c r="O58" s="2"/>
      <c r="P58" s="2"/>
      <c r="Q58" s="33">
        <f>IF(ISNUMBER(K58),IF(H58&gt;0,IF(I58&gt;0,J58,0),0),0)</f>
        <v>10000</v>
      </c>
      <c r="R58" s="9">
        <f>IF(ISNUMBER(K58)=FALSE,J58,0)</f>
        <v>0</v>
      </c>
    </row>
    <row r="59">
      <c r="A59" s="10"/>
      <c r="B59" s="51" t="s">
        <v>125</v>
      </c>
      <c r="C59" s="1"/>
      <c r="D59" s="1"/>
      <c r="E59" s="52" t="s">
        <v>7</v>
      </c>
      <c r="F59" s="1"/>
      <c r="G59" s="1"/>
      <c r="H59" s="43"/>
      <c r="I59" s="1"/>
      <c r="J59" s="43"/>
      <c r="K59" s="1"/>
      <c r="L59" s="1"/>
      <c r="M59" s="13"/>
      <c r="N59" s="2"/>
      <c r="O59" s="2"/>
      <c r="P59" s="2"/>
      <c r="Q59" s="2"/>
    </row>
    <row r="60" thickBot="1">
      <c r="A60" s="10"/>
      <c r="B60" s="53" t="s">
        <v>127</v>
      </c>
      <c r="C60" s="54"/>
      <c r="D60" s="54"/>
      <c r="E60" s="55" t="s">
        <v>940</v>
      </c>
      <c r="F60" s="54"/>
      <c r="G60" s="54"/>
      <c r="H60" s="56"/>
      <c r="I60" s="54"/>
      <c r="J60" s="56"/>
      <c r="K60" s="54"/>
      <c r="L60" s="54"/>
      <c r="M60" s="13"/>
      <c r="N60" s="2"/>
      <c r="O60" s="2"/>
      <c r="P60" s="2"/>
      <c r="Q60" s="2"/>
    </row>
    <row r="61" thickTop="1" thickBot="1" ht="25" customHeight="1">
      <c r="A61" s="10"/>
      <c r="B61" s="1"/>
      <c r="C61" s="62">
        <v>0</v>
      </c>
      <c r="D61" s="1"/>
      <c r="E61" s="63" t="s">
        <v>108</v>
      </c>
      <c r="F61" s="1"/>
      <c r="G61" s="64" t="s">
        <v>137</v>
      </c>
      <c r="H61" s="65">
        <f>J34+J37+J40+J43+J46+J49+J52+J55+J58</f>
        <v>576610</v>
      </c>
      <c r="I61" s="64" t="s">
        <v>138</v>
      </c>
      <c r="J61" s="66">
        <f>(L61-H61)</f>
        <v>121088.09999999998</v>
      </c>
      <c r="K61" s="64" t="s">
        <v>139</v>
      </c>
      <c r="L61" s="67">
        <f>ROUND((J34+J37+J40+J43+J46+J49+J52+J55+J58)*1.21,2)</f>
        <v>697698.09999999998</v>
      </c>
      <c r="M61" s="13"/>
      <c r="N61" s="2"/>
      <c r="O61" s="2"/>
      <c r="P61" s="2"/>
      <c r="Q61" s="33">
        <f>0+Q34+Q37+Q40+Q43+Q46+Q49+Q52+Q55+Q58</f>
        <v>576610</v>
      </c>
      <c r="R61" s="9">
        <f>0+R34+R37+R40+R43+R46+R49+R52+R55+R58</f>
        <v>0</v>
      </c>
      <c r="S61" s="68">
        <f>Q61*(1+J61)+R61</f>
        <v>69821185950.999985</v>
      </c>
    </row>
    <row r="62" thickTop="1" thickBot="1" ht="25" customHeight="1">
      <c r="A62" s="10"/>
      <c r="B62" s="69"/>
      <c r="C62" s="69"/>
      <c r="D62" s="69"/>
      <c r="E62" s="70"/>
      <c r="F62" s="69"/>
      <c r="G62" s="71" t="s">
        <v>140</v>
      </c>
      <c r="H62" s="72">
        <f>0+J34+J37+J40+J43+J46+J49+J52+J55+J58</f>
        <v>576610</v>
      </c>
      <c r="I62" s="71" t="s">
        <v>141</v>
      </c>
      <c r="J62" s="73">
        <f>0+J61</f>
        <v>121088.09999999998</v>
      </c>
      <c r="K62" s="71" t="s">
        <v>142</v>
      </c>
      <c r="L62" s="74">
        <f>0+L61</f>
        <v>697698.09999999998</v>
      </c>
      <c r="M62" s="13"/>
      <c r="N62" s="2"/>
      <c r="O62" s="2"/>
      <c r="P62" s="2"/>
      <c r="Q62" s="2"/>
    </row>
    <row r="63" ht="40" customHeight="1">
      <c r="A63" s="10"/>
      <c r="B63" s="75" t="s">
        <v>143</v>
      </c>
      <c r="C63" s="1"/>
      <c r="D63" s="1"/>
      <c r="E63" s="1"/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>
      <c r="A64" s="10"/>
      <c r="B64" s="44">
        <v>490</v>
      </c>
      <c r="C64" s="45" t="s">
        <v>881</v>
      </c>
      <c r="D64" s="45" t="s">
        <v>199</v>
      </c>
      <c r="E64" s="45" t="s">
        <v>882</v>
      </c>
      <c r="F64" s="45" t="s">
        <v>7</v>
      </c>
      <c r="G64" s="46" t="s">
        <v>181</v>
      </c>
      <c r="H64" s="47">
        <v>50</v>
      </c>
      <c r="I64" s="26">
        <v>2500</v>
      </c>
      <c r="J64" s="48">
        <f>ROUND(H64*I64,2)</f>
        <v>125000</v>
      </c>
      <c r="K64" s="49">
        <v>0.20999999999999999</v>
      </c>
      <c r="L64" s="50">
        <f>ROUND(J64*1.21,2)</f>
        <v>151250</v>
      </c>
      <c r="M64" s="13"/>
      <c r="N64" s="2"/>
      <c r="O64" s="2"/>
      <c r="P64" s="2"/>
      <c r="Q64" s="33">
        <f>IF(ISNUMBER(K64),IF(H64&gt;0,IF(I64&gt;0,J64,0),0),0)</f>
        <v>125000</v>
      </c>
      <c r="R64" s="9">
        <f>IF(ISNUMBER(K64)=FALSE,J64,0)</f>
        <v>0</v>
      </c>
    </row>
    <row r="65">
      <c r="A65" s="10"/>
      <c r="B65" s="51" t="s">
        <v>125</v>
      </c>
      <c r="C65" s="1"/>
      <c r="D65" s="1"/>
      <c r="E65" s="52" t="s">
        <v>7</v>
      </c>
      <c r="F65" s="1"/>
      <c r="G65" s="1"/>
      <c r="H65" s="43"/>
      <c r="I65" s="1"/>
      <c r="J65" s="43"/>
      <c r="K65" s="1"/>
      <c r="L65" s="1"/>
      <c r="M65" s="13"/>
      <c r="N65" s="2"/>
      <c r="O65" s="2"/>
      <c r="P65" s="2"/>
      <c r="Q65" s="2"/>
    </row>
    <row r="66" thickBot="1">
      <c r="A66" s="10"/>
      <c r="B66" s="53" t="s">
        <v>127</v>
      </c>
      <c r="C66" s="54"/>
      <c r="D66" s="54"/>
      <c r="E66" s="55" t="s">
        <v>941</v>
      </c>
      <c r="F66" s="54"/>
      <c r="G66" s="54"/>
      <c r="H66" s="56"/>
      <c r="I66" s="54"/>
      <c r="J66" s="56"/>
      <c r="K66" s="54"/>
      <c r="L66" s="54"/>
      <c r="M66" s="13"/>
      <c r="N66" s="2"/>
      <c r="O66" s="2"/>
      <c r="P66" s="2"/>
      <c r="Q66" s="2"/>
    </row>
    <row r="67" thickTop="1">
      <c r="A67" s="10"/>
      <c r="B67" s="44">
        <v>491</v>
      </c>
      <c r="C67" s="45" t="s">
        <v>793</v>
      </c>
      <c r="D67" s="45" t="s">
        <v>7</v>
      </c>
      <c r="E67" s="45" t="s">
        <v>794</v>
      </c>
      <c r="F67" s="45" t="s">
        <v>7</v>
      </c>
      <c r="G67" s="46" t="s">
        <v>224</v>
      </c>
      <c r="H67" s="57">
        <v>1101.53</v>
      </c>
      <c r="I67" s="58">
        <v>135.06999999999999</v>
      </c>
      <c r="J67" s="59">
        <f>ROUND(H67*I67,2)</f>
        <v>148783.66</v>
      </c>
      <c r="K67" s="60">
        <v>0.20999999999999999</v>
      </c>
      <c r="L67" s="61">
        <f>ROUND(J67*1.21,2)</f>
        <v>180028.23000000001</v>
      </c>
      <c r="M67" s="13"/>
      <c r="N67" s="2"/>
      <c r="O67" s="2"/>
      <c r="P67" s="2"/>
      <c r="Q67" s="33">
        <f>IF(ISNUMBER(K67),IF(H67&gt;0,IF(I67&gt;0,J67,0),0),0)</f>
        <v>148783.66</v>
      </c>
      <c r="R67" s="9">
        <f>IF(ISNUMBER(K67)=FALSE,J67,0)</f>
        <v>0</v>
      </c>
    </row>
    <row r="68">
      <c r="A68" s="10"/>
      <c r="B68" s="51" t="s">
        <v>125</v>
      </c>
      <c r="C68" s="1"/>
      <c r="D68" s="1"/>
      <c r="E68" s="52" t="s">
        <v>7</v>
      </c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 thickBot="1">
      <c r="A69" s="10"/>
      <c r="B69" s="53" t="s">
        <v>127</v>
      </c>
      <c r="C69" s="54"/>
      <c r="D69" s="54"/>
      <c r="E69" s="55" t="s">
        <v>942</v>
      </c>
      <c r="F69" s="54"/>
      <c r="G69" s="54"/>
      <c r="H69" s="56"/>
      <c r="I69" s="54"/>
      <c r="J69" s="56"/>
      <c r="K69" s="54"/>
      <c r="L69" s="54"/>
      <c r="M69" s="13"/>
      <c r="N69" s="2"/>
      <c r="O69" s="2"/>
      <c r="P69" s="2"/>
      <c r="Q69" s="2"/>
    </row>
    <row r="70" thickTop="1">
      <c r="A70" s="10"/>
      <c r="B70" s="44">
        <v>492</v>
      </c>
      <c r="C70" s="45" t="s">
        <v>889</v>
      </c>
      <c r="D70" s="45" t="s">
        <v>7</v>
      </c>
      <c r="E70" s="45" t="s">
        <v>890</v>
      </c>
      <c r="F70" s="45" t="s">
        <v>7</v>
      </c>
      <c r="G70" s="46" t="s">
        <v>224</v>
      </c>
      <c r="H70" s="57">
        <v>87.219999999999999</v>
      </c>
      <c r="I70" s="58">
        <v>3107.3200000000002</v>
      </c>
      <c r="J70" s="59">
        <f>ROUND(H70*I70,2)</f>
        <v>271020.45000000001</v>
      </c>
      <c r="K70" s="60">
        <v>0.20999999999999999</v>
      </c>
      <c r="L70" s="61">
        <f>ROUND(J70*1.21,2)</f>
        <v>327934.73999999999</v>
      </c>
      <c r="M70" s="13"/>
      <c r="N70" s="2"/>
      <c r="O70" s="2"/>
      <c r="P70" s="2"/>
      <c r="Q70" s="33">
        <f>IF(ISNUMBER(K70),IF(H70&gt;0,IF(I70&gt;0,J70,0),0),0)</f>
        <v>271020.45000000001</v>
      </c>
      <c r="R70" s="9">
        <f>IF(ISNUMBER(K70)=FALSE,J70,0)</f>
        <v>0</v>
      </c>
    </row>
    <row r="71">
      <c r="A71" s="10"/>
      <c r="B71" s="51" t="s">
        <v>125</v>
      </c>
      <c r="C71" s="1"/>
      <c r="D71" s="1"/>
      <c r="E71" s="52" t="s">
        <v>7</v>
      </c>
      <c r="F71" s="1"/>
      <c r="G71" s="1"/>
      <c r="H71" s="43"/>
      <c r="I71" s="1"/>
      <c r="J71" s="43"/>
      <c r="K71" s="1"/>
      <c r="L71" s="1"/>
      <c r="M71" s="13"/>
      <c r="N71" s="2"/>
      <c r="O71" s="2"/>
      <c r="P71" s="2"/>
      <c r="Q71" s="2"/>
    </row>
    <row r="72" thickBot="1">
      <c r="A72" s="10"/>
      <c r="B72" s="53" t="s">
        <v>127</v>
      </c>
      <c r="C72" s="54"/>
      <c r="D72" s="54"/>
      <c r="E72" s="55" t="s">
        <v>943</v>
      </c>
      <c r="F72" s="54"/>
      <c r="G72" s="54"/>
      <c r="H72" s="56"/>
      <c r="I72" s="54"/>
      <c r="J72" s="56"/>
      <c r="K72" s="54"/>
      <c r="L72" s="54"/>
      <c r="M72" s="13"/>
      <c r="N72" s="2"/>
      <c r="O72" s="2"/>
      <c r="P72" s="2"/>
      <c r="Q72" s="2"/>
    </row>
    <row r="73" thickTop="1">
      <c r="A73" s="10"/>
      <c r="B73" s="44">
        <v>493</v>
      </c>
      <c r="C73" s="45" t="s">
        <v>632</v>
      </c>
      <c r="D73" s="45" t="s">
        <v>7</v>
      </c>
      <c r="E73" s="45" t="s">
        <v>633</v>
      </c>
      <c r="F73" s="45" t="s">
        <v>7</v>
      </c>
      <c r="G73" s="46" t="s">
        <v>224</v>
      </c>
      <c r="H73" s="57">
        <v>214.88499999999999</v>
      </c>
      <c r="I73" s="58">
        <v>307.47000000000003</v>
      </c>
      <c r="J73" s="59">
        <f>ROUND(H73*I73,2)</f>
        <v>66070.690000000002</v>
      </c>
      <c r="K73" s="60">
        <v>0.20999999999999999</v>
      </c>
      <c r="L73" s="61">
        <f>ROUND(J73*1.21,2)</f>
        <v>79945.529999999999</v>
      </c>
      <c r="M73" s="13"/>
      <c r="N73" s="2"/>
      <c r="O73" s="2"/>
      <c r="P73" s="2"/>
      <c r="Q73" s="33">
        <f>IF(ISNUMBER(K73),IF(H73&gt;0,IF(I73&gt;0,J73,0),0),0)</f>
        <v>66070.690000000002</v>
      </c>
      <c r="R73" s="9">
        <f>IF(ISNUMBER(K73)=FALSE,J73,0)</f>
        <v>0</v>
      </c>
    </row>
    <row r="74">
      <c r="A74" s="10"/>
      <c r="B74" s="51" t="s">
        <v>125</v>
      </c>
      <c r="C74" s="1"/>
      <c r="D74" s="1"/>
      <c r="E74" s="52" t="s">
        <v>7</v>
      </c>
      <c r="F74" s="1"/>
      <c r="G74" s="1"/>
      <c r="H74" s="43"/>
      <c r="I74" s="1"/>
      <c r="J74" s="43"/>
      <c r="K74" s="1"/>
      <c r="L74" s="1"/>
      <c r="M74" s="13"/>
      <c r="N74" s="2"/>
      <c r="O74" s="2"/>
      <c r="P74" s="2"/>
      <c r="Q74" s="2"/>
    </row>
    <row r="75" thickBot="1">
      <c r="A75" s="10"/>
      <c r="B75" s="53" t="s">
        <v>127</v>
      </c>
      <c r="C75" s="54"/>
      <c r="D75" s="54"/>
      <c r="E75" s="55" t="s">
        <v>944</v>
      </c>
      <c r="F75" s="54"/>
      <c r="G75" s="54"/>
      <c r="H75" s="56"/>
      <c r="I75" s="54"/>
      <c r="J75" s="56"/>
      <c r="K75" s="54"/>
      <c r="L75" s="54"/>
      <c r="M75" s="13"/>
      <c r="N75" s="2"/>
      <c r="O75" s="2"/>
      <c r="P75" s="2"/>
      <c r="Q75" s="2"/>
    </row>
    <row r="76" thickTop="1">
      <c r="A76" s="10"/>
      <c r="B76" s="44">
        <v>494</v>
      </c>
      <c r="C76" s="45" t="s">
        <v>945</v>
      </c>
      <c r="D76" s="45" t="s">
        <v>7</v>
      </c>
      <c r="E76" s="45" t="s">
        <v>946</v>
      </c>
      <c r="F76" s="45" t="s">
        <v>7</v>
      </c>
      <c r="G76" s="46" t="s">
        <v>224</v>
      </c>
      <c r="H76" s="57">
        <v>852.98500000000001</v>
      </c>
      <c r="I76" s="58">
        <v>357.63</v>
      </c>
      <c r="J76" s="59">
        <f>ROUND(H76*I76,2)</f>
        <v>305053.03000000003</v>
      </c>
      <c r="K76" s="60">
        <v>0.20999999999999999</v>
      </c>
      <c r="L76" s="61">
        <f>ROUND(J76*1.21,2)</f>
        <v>369114.16999999998</v>
      </c>
      <c r="M76" s="13"/>
      <c r="N76" s="2"/>
      <c r="O76" s="2"/>
      <c r="P76" s="2"/>
      <c r="Q76" s="33">
        <f>IF(ISNUMBER(K76),IF(H76&gt;0,IF(I76&gt;0,J76,0),0),0)</f>
        <v>305053.03000000003</v>
      </c>
      <c r="R76" s="9">
        <f>IF(ISNUMBER(K76)=FALSE,J76,0)</f>
        <v>0</v>
      </c>
    </row>
    <row r="77">
      <c r="A77" s="10"/>
      <c r="B77" s="51" t="s">
        <v>125</v>
      </c>
      <c r="C77" s="1"/>
      <c r="D77" s="1"/>
      <c r="E77" s="52" t="s">
        <v>7</v>
      </c>
      <c r="F77" s="1"/>
      <c r="G77" s="1"/>
      <c r="H77" s="43"/>
      <c r="I77" s="1"/>
      <c r="J77" s="43"/>
      <c r="K77" s="1"/>
      <c r="L77" s="1"/>
      <c r="M77" s="13"/>
      <c r="N77" s="2"/>
      <c r="O77" s="2"/>
      <c r="P77" s="2"/>
      <c r="Q77" s="2"/>
    </row>
    <row r="78" thickBot="1">
      <c r="A78" s="10"/>
      <c r="B78" s="53" t="s">
        <v>127</v>
      </c>
      <c r="C78" s="54"/>
      <c r="D78" s="54"/>
      <c r="E78" s="55" t="s">
        <v>947</v>
      </c>
      <c r="F78" s="54"/>
      <c r="G78" s="54"/>
      <c r="H78" s="56"/>
      <c r="I78" s="54"/>
      <c r="J78" s="56"/>
      <c r="K78" s="54"/>
      <c r="L78" s="54"/>
      <c r="M78" s="13"/>
      <c r="N78" s="2"/>
      <c r="O78" s="2"/>
      <c r="P78" s="2"/>
      <c r="Q78" s="2"/>
    </row>
    <row r="79" thickTop="1">
      <c r="A79" s="10"/>
      <c r="B79" s="44">
        <v>495</v>
      </c>
      <c r="C79" s="45" t="s">
        <v>797</v>
      </c>
      <c r="D79" s="45" t="s">
        <v>7</v>
      </c>
      <c r="E79" s="45" t="s">
        <v>798</v>
      </c>
      <c r="F79" s="45" t="s">
        <v>7</v>
      </c>
      <c r="G79" s="46" t="s">
        <v>224</v>
      </c>
      <c r="H79" s="57">
        <v>323.26600000000002</v>
      </c>
      <c r="I79" s="58">
        <v>20.600000000000001</v>
      </c>
      <c r="J79" s="59">
        <f>ROUND(H79*I79,2)</f>
        <v>6659.2799999999997</v>
      </c>
      <c r="K79" s="60">
        <v>0.20999999999999999</v>
      </c>
      <c r="L79" s="61">
        <f>ROUND(J79*1.21,2)</f>
        <v>8057.7299999999996</v>
      </c>
      <c r="M79" s="13"/>
      <c r="N79" s="2"/>
      <c r="O79" s="2"/>
      <c r="P79" s="2"/>
      <c r="Q79" s="33">
        <f>IF(ISNUMBER(K79),IF(H79&gt;0,IF(I79&gt;0,J79,0),0),0)</f>
        <v>6659.2799999999997</v>
      </c>
      <c r="R79" s="9">
        <f>IF(ISNUMBER(K79)=FALSE,J79,0)</f>
        <v>0</v>
      </c>
    </row>
    <row r="80">
      <c r="A80" s="10"/>
      <c r="B80" s="51" t="s">
        <v>125</v>
      </c>
      <c r="C80" s="1"/>
      <c r="D80" s="1"/>
      <c r="E80" s="52" t="s">
        <v>7</v>
      </c>
      <c r="F80" s="1"/>
      <c r="G80" s="1"/>
      <c r="H80" s="43"/>
      <c r="I80" s="1"/>
      <c r="J80" s="43"/>
      <c r="K80" s="1"/>
      <c r="L80" s="1"/>
      <c r="M80" s="13"/>
      <c r="N80" s="2"/>
      <c r="O80" s="2"/>
      <c r="P80" s="2"/>
      <c r="Q80" s="2"/>
    </row>
    <row r="81" thickBot="1">
      <c r="A81" s="10"/>
      <c r="B81" s="53" t="s">
        <v>127</v>
      </c>
      <c r="C81" s="54"/>
      <c r="D81" s="54"/>
      <c r="E81" s="55" t="s">
        <v>948</v>
      </c>
      <c r="F81" s="54"/>
      <c r="G81" s="54"/>
      <c r="H81" s="56"/>
      <c r="I81" s="54"/>
      <c r="J81" s="56"/>
      <c r="K81" s="54"/>
      <c r="L81" s="54"/>
      <c r="M81" s="13"/>
      <c r="N81" s="2"/>
      <c r="O81" s="2"/>
      <c r="P81" s="2"/>
      <c r="Q81" s="2"/>
    </row>
    <row r="82" thickTop="1">
      <c r="A82" s="10"/>
      <c r="B82" s="44">
        <v>497</v>
      </c>
      <c r="C82" s="45" t="s">
        <v>258</v>
      </c>
      <c r="D82" s="45" t="s">
        <v>7</v>
      </c>
      <c r="E82" s="45" t="s">
        <v>259</v>
      </c>
      <c r="F82" s="45" t="s">
        <v>7</v>
      </c>
      <c r="G82" s="46" t="s">
        <v>224</v>
      </c>
      <c r="H82" s="57">
        <v>11.712</v>
      </c>
      <c r="I82" s="58">
        <v>374.92000000000002</v>
      </c>
      <c r="J82" s="59">
        <f>ROUND(H82*I82,2)</f>
        <v>4391.0600000000004</v>
      </c>
      <c r="K82" s="60">
        <v>0.20999999999999999</v>
      </c>
      <c r="L82" s="61">
        <f>ROUND(J82*1.21,2)</f>
        <v>5313.1800000000003</v>
      </c>
      <c r="M82" s="13"/>
      <c r="N82" s="2"/>
      <c r="O82" s="2"/>
      <c r="P82" s="2"/>
      <c r="Q82" s="33">
        <f>IF(ISNUMBER(K82),IF(H82&gt;0,IF(I82&gt;0,J82,0),0),0)</f>
        <v>4391.0600000000004</v>
      </c>
      <c r="R82" s="9">
        <f>IF(ISNUMBER(K82)=FALSE,J82,0)</f>
        <v>0</v>
      </c>
    </row>
    <row r="83">
      <c r="A83" s="10"/>
      <c r="B83" s="51" t="s">
        <v>125</v>
      </c>
      <c r="C83" s="1"/>
      <c r="D83" s="1"/>
      <c r="E83" s="52" t="s">
        <v>7</v>
      </c>
      <c r="F83" s="1"/>
      <c r="G83" s="1"/>
      <c r="H83" s="43"/>
      <c r="I83" s="1"/>
      <c r="J83" s="43"/>
      <c r="K83" s="1"/>
      <c r="L83" s="1"/>
      <c r="M83" s="13"/>
      <c r="N83" s="2"/>
      <c r="O83" s="2"/>
      <c r="P83" s="2"/>
      <c r="Q83" s="2"/>
    </row>
    <row r="84" thickBot="1">
      <c r="A84" s="10"/>
      <c r="B84" s="53" t="s">
        <v>127</v>
      </c>
      <c r="C84" s="54"/>
      <c r="D84" s="54"/>
      <c r="E84" s="55" t="s">
        <v>949</v>
      </c>
      <c r="F84" s="54"/>
      <c r="G84" s="54"/>
      <c r="H84" s="56"/>
      <c r="I84" s="54"/>
      <c r="J84" s="56"/>
      <c r="K84" s="54"/>
      <c r="L84" s="54"/>
      <c r="M84" s="13"/>
      <c r="N84" s="2"/>
      <c r="O84" s="2"/>
      <c r="P84" s="2"/>
      <c r="Q84" s="2"/>
    </row>
    <row r="85" thickTop="1">
      <c r="A85" s="10"/>
      <c r="B85" s="44">
        <v>498</v>
      </c>
      <c r="C85" s="45" t="s">
        <v>261</v>
      </c>
      <c r="D85" s="45" t="s">
        <v>7</v>
      </c>
      <c r="E85" s="45" t="s">
        <v>262</v>
      </c>
      <c r="F85" s="45" t="s">
        <v>7</v>
      </c>
      <c r="G85" s="46" t="s">
        <v>224</v>
      </c>
      <c r="H85" s="57">
        <v>120.86</v>
      </c>
      <c r="I85" s="58">
        <v>296.39999999999998</v>
      </c>
      <c r="J85" s="59">
        <f>ROUND(H85*I85,2)</f>
        <v>35822.900000000001</v>
      </c>
      <c r="K85" s="60">
        <v>0.20999999999999999</v>
      </c>
      <c r="L85" s="61">
        <f>ROUND(J85*1.21,2)</f>
        <v>43345.709999999999</v>
      </c>
      <c r="M85" s="13"/>
      <c r="N85" s="2"/>
      <c r="O85" s="2"/>
      <c r="P85" s="2"/>
      <c r="Q85" s="33">
        <f>IF(ISNUMBER(K85),IF(H85&gt;0,IF(I85&gt;0,J85,0),0),0)</f>
        <v>35822.900000000001</v>
      </c>
      <c r="R85" s="9">
        <f>IF(ISNUMBER(K85)=FALSE,J85,0)</f>
        <v>0</v>
      </c>
    </row>
    <row r="86">
      <c r="A86" s="10"/>
      <c r="B86" s="51" t="s">
        <v>125</v>
      </c>
      <c r="C86" s="1"/>
      <c r="D86" s="1"/>
      <c r="E86" s="52" t="s">
        <v>7</v>
      </c>
      <c r="F86" s="1"/>
      <c r="G86" s="1"/>
      <c r="H86" s="43"/>
      <c r="I86" s="1"/>
      <c r="J86" s="43"/>
      <c r="K86" s="1"/>
      <c r="L86" s="1"/>
      <c r="M86" s="13"/>
      <c r="N86" s="2"/>
      <c r="O86" s="2"/>
      <c r="P86" s="2"/>
      <c r="Q86" s="2"/>
    </row>
    <row r="87" thickBot="1">
      <c r="A87" s="10"/>
      <c r="B87" s="53" t="s">
        <v>127</v>
      </c>
      <c r="C87" s="54"/>
      <c r="D87" s="54"/>
      <c r="E87" s="55" t="s">
        <v>950</v>
      </c>
      <c r="F87" s="54"/>
      <c r="G87" s="54"/>
      <c r="H87" s="56"/>
      <c r="I87" s="54"/>
      <c r="J87" s="56"/>
      <c r="K87" s="54"/>
      <c r="L87" s="54"/>
      <c r="M87" s="13"/>
      <c r="N87" s="2"/>
      <c r="O87" s="2"/>
      <c r="P87" s="2"/>
      <c r="Q87" s="2"/>
    </row>
    <row r="88" thickTop="1">
      <c r="A88" s="10"/>
      <c r="B88" s="44">
        <v>499</v>
      </c>
      <c r="C88" s="45" t="s">
        <v>264</v>
      </c>
      <c r="D88" s="45" t="s">
        <v>7</v>
      </c>
      <c r="E88" s="45" t="s">
        <v>265</v>
      </c>
      <c r="F88" s="45" t="s">
        <v>7</v>
      </c>
      <c r="G88" s="46" t="s">
        <v>224</v>
      </c>
      <c r="H88" s="57">
        <v>423.5</v>
      </c>
      <c r="I88" s="58">
        <v>1102.6500000000001</v>
      </c>
      <c r="J88" s="59">
        <f>ROUND(H88*I88,2)</f>
        <v>466972.28000000003</v>
      </c>
      <c r="K88" s="60">
        <v>0.20999999999999999</v>
      </c>
      <c r="L88" s="61">
        <f>ROUND(J88*1.21,2)</f>
        <v>565036.45999999996</v>
      </c>
      <c r="M88" s="13"/>
      <c r="N88" s="2"/>
      <c r="O88" s="2"/>
      <c r="P88" s="2"/>
      <c r="Q88" s="33">
        <f>IF(ISNUMBER(K88),IF(H88&gt;0,IF(I88&gt;0,J88,0),0),0)</f>
        <v>466972.28000000003</v>
      </c>
      <c r="R88" s="9">
        <f>IF(ISNUMBER(K88)=FALSE,J88,0)</f>
        <v>0</v>
      </c>
    </row>
    <row r="89">
      <c r="A89" s="10"/>
      <c r="B89" s="51" t="s">
        <v>125</v>
      </c>
      <c r="C89" s="1"/>
      <c r="D89" s="1"/>
      <c r="E89" s="52" t="s">
        <v>7</v>
      </c>
      <c r="F89" s="1"/>
      <c r="G89" s="1"/>
      <c r="H89" s="43"/>
      <c r="I89" s="1"/>
      <c r="J89" s="43"/>
      <c r="K89" s="1"/>
      <c r="L89" s="1"/>
      <c r="M89" s="13"/>
      <c r="N89" s="2"/>
      <c r="O89" s="2"/>
      <c r="P89" s="2"/>
      <c r="Q89" s="2"/>
    </row>
    <row r="90" thickBot="1">
      <c r="A90" s="10"/>
      <c r="B90" s="53" t="s">
        <v>127</v>
      </c>
      <c r="C90" s="54"/>
      <c r="D90" s="54"/>
      <c r="E90" s="55" t="s">
        <v>951</v>
      </c>
      <c r="F90" s="54"/>
      <c r="G90" s="54"/>
      <c r="H90" s="56"/>
      <c r="I90" s="54"/>
      <c r="J90" s="56"/>
      <c r="K90" s="54"/>
      <c r="L90" s="54"/>
      <c r="M90" s="13"/>
      <c r="N90" s="2"/>
      <c r="O90" s="2"/>
      <c r="P90" s="2"/>
      <c r="Q90" s="2"/>
    </row>
    <row r="91" thickTop="1">
      <c r="A91" s="10"/>
      <c r="B91" s="44">
        <v>500</v>
      </c>
      <c r="C91" s="45" t="s">
        <v>267</v>
      </c>
      <c r="D91" s="45" t="s">
        <v>7</v>
      </c>
      <c r="E91" s="45" t="s">
        <v>268</v>
      </c>
      <c r="F91" s="45" t="s">
        <v>7</v>
      </c>
      <c r="G91" s="46" t="s">
        <v>169</v>
      </c>
      <c r="H91" s="57">
        <v>113.75</v>
      </c>
      <c r="I91" s="58">
        <v>20.530000000000001</v>
      </c>
      <c r="J91" s="59">
        <f>ROUND(H91*I91,2)</f>
        <v>2335.29</v>
      </c>
      <c r="K91" s="60">
        <v>0.20999999999999999</v>
      </c>
      <c r="L91" s="61">
        <f>ROUND(J91*1.21,2)</f>
        <v>2825.6999999999998</v>
      </c>
      <c r="M91" s="13"/>
      <c r="N91" s="2"/>
      <c r="O91" s="2"/>
      <c r="P91" s="2"/>
      <c r="Q91" s="33">
        <f>IF(ISNUMBER(K91),IF(H91&gt;0,IF(I91&gt;0,J91,0),0),0)</f>
        <v>2335.29</v>
      </c>
      <c r="R91" s="9">
        <f>IF(ISNUMBER(K91)=FALSE,J91,0)</f>
        <v>0</v>
      </c>
    </row>
    <row r="92">
      <c r="A92" s="10"/>
      <c r="B92" s="51" t="s">
        <v>125</v>
      </c>
      <c r="C92" s="1"/>
      <c r="D92" s="1"/>
      <c r="E92" s="52" t="s">
        <v>7</v>
      </c>
      <c r="F92" s="1"/>
      <c r="G92" s="1"/>
      <c r="H92" s="43"/>
      <c r="I92" s="1"/>
      <c r="J92" s="43"/>
      <c r="K92" s="1"/>
      <c r="L92" s="1"/>
      <c r="M92" s="13"/>
      <c r="N92" s="2"/>
      <c r="O92" s="2"/>
      <c r="P92" s="2"/>
      <c r="Q92" s="2"/>
    </row>
    <row r="93" thickBot="1">
      <c r="A93" s="10"/>
      <c r="B93" s="53" t="s">
        <v>127</v>
      </c>
      <c r="C93" s="54"/>
      <c r="D93" s="54"/>
      <c r="E93" s="55" t="s">
        <v>952</v>
      </c>
      <c r="F93" s="54"/>
      <c r="G93" s="54"/>
      <c r="H93" s="56"/>
      <c r="I93" s="54"/>
      <c r="J93" s="56"/>
      <c r="K93" s="54"/>
      <c r="L93" s="54"/>
      <c r="M93" s="13"/>
      <c r="N93" s="2"/>
      <c r="O93" s="2"/>
      <c r="P93" s="2"/>
      <c r="Q93" s="2"/>
    </row>
    <row r="94" thickTop="1">
      <c r="A94" s="10"/>
      <c r="B94" s="44">
        <v>501</v>
      </c>
      <c r="C94" s="45" t="s">
        <v>270</v>
      </c>
      <c r="D94" s="45" t="s">
        <v>7</v>
      </c>
      <c r="E94" s="45" t="s">
        <v>271</v>
      </c>
      <c r="F94" s="45" t="s">
        <v>7</v>
      </c>
      <c r="G94" s="46" t="s">
        <v>224</v>
      </c>
      <c r="H94" s="57">
        <v>45.573</v>
      </c>
      <c r="I94" s="58">
        <v>270.43000000000001</v>
      </c>
      <c r="J94" s="59">
        <f>ROUND(H94*I94,2)</f>
        <v>12324.309999999999</v>
      </c>
      <c r="K94" s="60">
        <v>0.20999999999999999</v>
      </c>
      <c r="L94" s="61">
        <f>ROUND(J94*1.21,2)</f>
        <v>14912.42</v>
      </c>
      <c r="M94" s="13"/>
      <c r="N94" s="2"/>
      <c r="O94" s="2"/>
      <c r="P94" s="2"/>
      <c r="Q94" s="33">
        <f>IF(ISNUMBER(K94),IF(H94&gt;0,IF(I94&gt;0,J94,0),0),0)</f>
        <v>12324.309999999999</v>
      </c>
      <c r="R94" s="9">
        <f>IF(ISNUMBER(K94)=FALSE,J94,0)</f>
        <v>0</v>
      </c>
    </row>
    <row r="95">
      <c r="A95" s="10"/>
      <c r="B95" s="51" t="s">
        <v>125</v>
      </c>
      <c r="C95" s="1"/>
      <c r="D95" s="1"/>
      <c r="E95" s="52" t="s">
        <v>7</v>
      </c>
      <c r="F95" s="1"/>
      <c r="G95" s="1"/>
      <c r="H95" s="43"/>
      <c r="I95" s="1"/>
      <c r="J95" s="43"/>
      <c r="K95" s="1"/>
      <c r="L95" s="1"/>
      <c r="M95" s="13"/>
      <c r="N95" s="2"/>
      <c r="O95" s="2"/>
      <c r="P95" s="2"/>
      <c r="Q95" s="2"/>
    </row>
    <row r="96" thickBot="1">
      <c r="A96" s="10"/>
      <c r="B96" s="53" t="s">
        <v>127</v>
      </c>
      <c r="C96" s="54"/>
      <c r="D96" s="54"/>
      <c r="E96" s="55" t="s">
        <v>953</v>
      </c>
      <c r="F96" s="54"/>
      <c r="G96" s="54"/>
      <c r="H96" s="56"/>
      <c r="I96" s="54"/>
      <c r="J96" s="56"/>
      <c r="K96" s="54"/>
      <c r="L96" s="54"/>
      <c r="M96" s="13"/>
      <c r="N96" s="2"/>
      <c r="O96" s="2"/>
      <c r="P96" s="2"/>
      <c r="Q96" s="2"/>
    </row>
    <row r="97" thickTop="1">
      <c r="A97" s="10"/>
      <c r="B97" s="44">
        <v>502</v>
      </c>
      <c r="C97" s="45" t="s">
        <v>804</v>
      </c>
      <c r="D97" s="45" t="s">
        <v>7</v>
      </c>
      <c r="E97" s="45" t="s">
        <v>805</v>
      </c>
      <c r="F97" s="45" t="s">
        <v>7</v>
      </c>
      <c r="G97" s="46" t="s">
        <v>224</v>
      </c>
      <c r="H97" s="57">
        <v>32.039999999999999</v>
      </c>
      <c r="I97" s="58">
        <v>222.00999999999999</v>
      </c>
      <c r="J97" s="59">
        <f>ROUND(H97*I97,2)</f>
        <v>7113.1999999999998</v>
      </c>
      <c r="K97" s="60">
        <v>0.20999999999999999</v>
      </c>
      <c r="L97" s="61">
        <f>ROUND(J97*1.21,2)</f>
        <v>8606.9699999999993</v>
      </c>
      <c r="M97" s="13"/>
      <c r="N97" s="2"/>
      <c r="O97" s="2"/>
      <c r="P97" s="2"/>
      <c r="Q97" s="33">
        <f>IF(ISNUMBER(K97),IF(H97&gt;0,IF(I97&gt;0,J97,0),0),0)</f>
        <v>7113.1999999999998</v>
      </c>
      <c r="R97" s="9">
        <f>IF(ISNUMBER(K97)=FALSE,J97,0)</f>
        <v>0</v>
      </c>
    </row>
    <row r="98">
      <c r="A98" s="10"/>
      <c r="B98" s="51" t="s">
        <v>125</v>
      </c>
      <c r="C98" s="1"/>
      <c r="D98" s="1"/>
      <c r="E98" s="52" t="s">
        <v>7</v>
      </c>
      <c r="F98" s="1"/>
      <c r="G98" s="1"/>
      <c r="H98" s="43"/>
      <c r="I98" s="1"/>
      <c r="J98" s="43"/>
      <c r="K98" s="1"/>
      <c r="L98" s="1"/>
      <c r="M98" s="13"/>
      <c r="N98" s="2"/>
      <c r="O98" s="2"/>
      <c r="P98" s="2"/>
      <c r="Q98" s="2"/>
    </row>
    <row r="99" thickBot="1">
      <c r="A99" s="10"/>
      <c r="B99" s="53" t="s">
        <v>127</v>
      </c>
      <c r="C99" s="54"/>
      <c r="D99" s="54"/>
      <c r="E99" s="55" t="s">
        <v>954</v>
      </c>
      <c r="F99" s="54"/>
      <c r="G99" s="54"/>
      <c r="H99" s="56"/>
      <c r="I99" s="54"/>
      <c r="J99" s="56"/>
      <c r="K99" s="54"/>
      <c r="L99" s="54"/>
      <c r="M99" s="13"/>
      <c r="N99" s="2"/>
      <c r="O99" s="2"/>
      <c r="P99" s="2"/>
      <c r="Q99" s="2"/>
    </row>
    <row r="100" thickTop="1">
      <c r="A100" s="10"/>
      <c r="B100" s="44">
        <v>503</v>
      </c>
      <c r="C100" s="45" t="s">
        <v>273</v>
      </c>
      <c r="D100" s="45" t="s">
        <v>7</v>
      </c>
      <c r="E100" s="45" t="s">
        <v>274</v>
      </c>
      <c r="F100" s="45" t="s">
        <v>7</v>
      </c>
      <c r="G100" s="46" t="s">
        <v>169</v>
      </c>
      <c r="H100" s="57">
        <v>517.39999999999998</v>
      </c>
      <c r="I100" s="58">
        <v>25.25</v>
      </c>
      <c r="J100" s="59">
        <f>ROUND(H100*I100,2)</f>
        <v>13064.35</v>
      </c>
      <c r="K100" s="60">
        <v>0.20999999999999999</v>
      </c>
      <c r="L100" s="61">
        <f>ROUND(J100*1.21,2)</f>
        <v>15807.860000000001</v>
      </c>
      <c r="M100" s="13"/>
      <c r="N100" s="2"/>
      <c r="O100" s="2"/>
      <c r="P100" s="2"/>
      <c r="Q100" s="33">
        <f>IF(ISNUMBER(K100),IF(H100&gt;0,IF(I100&gt;0,J100,0),0),0)</f>
        <v>13064.35</v>
      </c>
      <c r="R100" s="9">
        <f>IF(ISNUMBER(K100)=FALSE,J100,0)</f>
        <v>0</v>
      </c>
    </row>
    <row r="101">
      <c r="A101" s="10"/>
      <c r="B101" s="51" t="s">
        <v>125</v>
      </c>
      <c r="C101" s="1"/>
      <c r="D101" s="1"/>
      <c r="E101" s="52" t="s">
        <v>7</v>
      </c>
      <c r="F101" s="1"/>
      <c r="G101" s="1"/>
      <c r="H101" s="43"/>
      <c r="I101" s="1"/>
      <c r="J101" s="43"/>
      <c r="K101" s="1"/>
      <c r="L101" s="1"/>
      <c r="M101" s="13"/>
      <c r="N101" s="2"/>
      <c r="O101" s="2"/>
      <c r="P101" s="2"/>
      <c r="Q101" s="2"/>
    </row>
    <row r="102" thickBot="1">
      <c r="A102" s="10"/>
      <c r="B102" s="53" t="s">
        <v>127</v>
      </c>
      <c r="C102" s="54"/>
      <c r="D102" s="54"/>
      <c r="E102" s="55" t="s">
        <v>955</v>
      </c>
      <c r="F102" s="54"/>
      <c r="G102" s="54"/>
      <c r="H102" s="56"/>
      <c r="I102" s="54"/>
      <c r="J102" s="56"/>
      <c r="K102" s="54"/>
      <c r="L102" s="54"/>
      <c r="M102" s="13"/>
      <c r="N102" s="2"/>
      <c r="O102" s="2"/>
      <c r="P102" s="2"/>
      <c r="Q102" s="2"/>
    </row>
    <row r="103" thickTop="1">
      <c r="A103" s="10"/>
      <c r="B103" s="44">
        <v>504</v>
      </c>
      <c r="C103" s="45" t="s">
        <v>276</v>
      </c>
      <c r="D103" s="45" t="s">
        <v>7</v>
      </c>
      <c r="E103" s="45" t="s">
        <v>277</v>
      </c>
      <c r="F103" s="45" t="s">
        <v>7</v>
      </c>
      <c r="G103" s="46" t="s">
        <v>169</v>
      </c>
      <c r="H103" s="57">
        <v>517.40999999999997</v>
      </c>
      <c r="I103" s="58">
        <v>5.0899999999999999</v>
      </c>
      <c r="J103" s="59">
        <f>ROUND(H103*I103,2)</f>
        <v>2633.6199999999999</v>
      </c>
      <c r="K103" s="60">
        <v>0.20999999999999999</v>
      </c>
      <c r="L103" s="61">
        <f>ROUND(J103*1.21,2)</f>
        <v>3186.6799999999998</v>
      </c>
      <c r="M103" s="13"/>
      <c r="N103" s="2"/>
      <c r="O103" s="2"/>
      <c r="P103" s="2"/>
      <c r="Q103" s="33">
        <f>IF(ISNUMBER(K103),IF(H103&gt;0,IF(I103&gt;0,J103,0),0),0)</f>
        <v>2633.6199999999999</v>
      </c>
      <c r="R103" s="9">
        <f>IF(ISNUMBER(K103)=FALSE,J103,0)</f>
        <v>0</v>
      </c>
    </row>
    <row r="104">
      <c r="A104" s="10"/>
      <c r="B104" s="51" t="s">
        <v>125</v>
      </c>
      <c r="C104" s="1"/>
      <c r="D104" s="1"/>
      <c r="E104" s="52" t="s">
        <v>7</v>
      </c>
      <c r="F104" s="1"/>
      <c r="G104" s="1"/>
      <c r="H104" s="43"/>
      <c r="I104" s="1"/>
      <c r="J104" s="43"/>
      <c r="K104" s="1"/>
      <c r="L104" s="1"/>
      <c r="M104" s="13"/>
      <c r="N104" s="2"/>
      <c r="O104" s="2"/>
      <c r="P104" s="2"/>
      <c r="Q104" s="2"/>
    </row>
    <row r="105" thickBot="1">
      <c r="A105" s="10"/>
      <c r="B105" s="53" t="s">
        <v>127</v>
      </c>
      <c r="C105" s="54"/>
      <c r="D105" s="54"/>
      <c r="E105" s="55" t="s">
        <v>956</v>
      </c>
      <c r="F105" s="54"/>
      <c r="G105" s="54"/>
      <c r="H105" s="56"/>
      <c r="I105" s="54"/>
      <c r="J105" s="56"/>
      <c r="K105" s="54"/>
      <c r="L105" s="54"/>
      <c r="M105" s="13"/>
      <c r="N105" s="2"/>
      <c r="O105" s="2"/>
      <c r="P105" s="2"/>
      <c r="Q105" s="2"/>
    </row>
    <row r="106" thickTop="1">
      <c r="A106" s="10"/>
      <c r="B106" s="44">
        <v>1035</v>
      </c>
      <c r="C106" s="45" t="s">
        <v>255</v>
      </c>
      <c r="D106" s="45"/>
      <c r="E106" s="45" t="s">
        <v>256</v>
      </c>
      <c r="F106" s="45" t="s">
        <v>7</v>
      </c>
      <c r="G106" s="46" t="s">
        <v>224</v>
      </c>
      <c r="H106" s="57">
        <v>38.359999999999999</v>
      </c>
      <c r="I106" s="58">
        <v>635.85000000000002</v>
      </c>
      <c r="J106" s="59">
        <f>ROUND(H106*I106,2)</f>
        <v>24391.209999999999</v>
      </c>
      <c r="K106" s="60">
        <v>0.20999999999999999</v>
      </c>
      <c r="L106" s="61">
        <f>ROUND(J106*1.21,2)</f>
        <v>29513.360000000001</v>
      </c>
      <c r="M106" s="13"/>
      <c r="N106" s="2"/>
      <c r="O106" s="2"/>
      <c r="P106" s="2"/>
      <c r="Q106" s="33">
        <f>IF(ISNUMBER(K106),IF(H106&gt;0,IF(I106&gt;0,J106,0),0),0)</f>
        <v>24391.209999999999</v>
      </c>
      <c r="R106" s="9">
        <f>IF(ISNUMBER(K106)=FALSE,J106,0)</f>
        <v>0</v>
      </c>
    </row>
    <row r="107">
      <c r="A107" s="10"/>
      <c r="B107" s="51" t="s">
        <v>125</v>
      </c>
      <c r="C107" s="1"/>
      <c r="D107" s="1"/>
      <c r="E107" s="52" t="s">
        <v>7</v>
      </c>
      <c r="F107" s="1"/>
      <c r="G107" s="1"/>
      <c r="H107" s="43"/>
      <c r="I107" s="1"/>
      <c r="J107" s="43"/>
      <c r="K107" s="1"/>
      <c r="L107" s="1"/>
      <c r="M107" s="13"/>
      <c r="N107" s="2"/>
      <c r="O107" s="2"/>
      <c r="P107" s="2"/>
      <c r="Q107" s="2"/>
    </row>
    <row r="108" thickBot="1">
      <c r="A108" s="10"/>
      <c r="B108" s="53" t="s">
        <v>127</v>
      </c>
      <c r="C108" s="54"/>
      <c r="D108" s="54"/>
      <c r="E108" s="55" t="s">
        <v>957</v>
      </c>
      <c r="F108" s="54"/>
      <c r="G108" s="54"/>
      <c r="H108" s="56"/>
      <c r="I108" s="54"/>
      <c r="J108" s="56"/>
      <c r="K108" s="54"/>
      <c r="L108" s="54"/>
      <c r="M108" s="13"/>
      <c r="N108" s="2"/>
      <c r="O108" s="2"/>
      <c r="P108" s="2"/>
      <c r="Q108" s="2"/>
    </row>
    <row r="109" thickTop="1" thickBot="1" ht="25" customHeight="1">
      <c r="A109" s="10"/>
      <c r="B109" s="1"/>
      <c r="C109" s="62">
        <v>1</v>
      </c>
      <c r="D109" s="1"/>
      <c r="E109" s="63" t="s">
        <v>109</v>
      </c>
      <c r="F109" s="1"/>
      <c r="G109" s="64" t="s">
        <v>137</v>
      </c>
      <c r="H109" s="65">
        <f>J64+J67+J70+J73+J76+J79+J82+J85+J88+J91+J94+J97+J100+J103+J106</f>
        <v>1491635.3300000003</v>
      </c>
      <c r="I109" s="64" t="s">
        <v>138</v>
      </c>
      <c r="J109" s="66">
        <f>(L109-H109)</f>
        <v>313243.41999999969</v>
      </c>
      <c r="K109" s="64" t="s">
        <v>139</v>
      </c>
      <c r="L109" s="67">
        <f>ROUND((J64+J67+J70+J73+J76+J79+J82+J85+J88+J91+J94+J97+J100+J103+J106)*1.21,2)</f>
        <v>1804878.75</v>
      </c>
      <c r="M109" s="13"/>
      <c r="N109" s="2"/>
      <c r="O109" s="2"/>
      <c r="P109" s="2"/>
      <c r="Q109" s="33">
        <f>0+Q64+Q67+Q70+Q73+Q76+Q79+Q82+Q85+Q88+Q91+Q94+Q97+Q100+Q103+Q106</f>
        <v>1491635.3300000003</v>
      </c>
      <c r="R109" s="9">
        <f>0+R64+R67+R70+R73+R76+R79+R82+R85+R88+R91+R94+R97+R100+R103+R106</f>
        <v>0</v>
      </c>
      <c r="S109" s="68">
        <f>Q109*(1+J109)+R109</f>
        <v>467246443797.35822</v>
      </c>
    </row>
    <row r="110" thickTop="1" thickBot="1" ht="25" customHeight="1">
      <c r="A110" s="10"/>
      <c r="B110" s="69"/>
      <c r="C110" s="69"/>
      <c r="D110" s="69"/>
      <c r="E110" s="70"/>
      <c r="F110" s="69"/>
      <c r="G110" s="71" t="s">
        <v>140</v>
      </c>
      <c r="H110" s="72">
        <f>0+J64+J67+J70+J73+J76+J79+J82+J85+J88+J91+J94+J97+J100+J103+J106</f>
        <v>1491635.3300000003</v>
      </c>
      <c r="I110" s="71" t="s">
        <v>141</v>
      </c>
      <c r="J110" s="73">
        <f>0+J109</f>
        <v>313243.41999999969</v>
      </c>
      <c r="K110" s="71" t="s">
        <v>142</v>
      </c>
      <c r="L110" s="74">
        <f>0+L109</f>
        <v>1804878.75</v>
      </c>
      <c r="M110" s="13"/>
      <c r="N110" s="2"/>
      <c r="O110" s="2"/>
      <c r="P110" s="2"/>
      <c r="Q110" s="2"/>
    </row>
    <row r="111" ht="40" customHeight="1">
      <c r="A111" s="10"/>
      <c r="B111" s="75" t="s">
        <v>278</v>
      </c>
      <c r="C111" s="1"/>
      <c r="D111" s="1"/>
      <c r="E111" s="1"/>
      <c r="F111" s="1"/>
      <c r="G111" s="1"/>
      <c r="H111" s="43"/>
      <c r="I111" s="1"/>
      <c r="J111" s="43"/>
      <c r="K111" s="1"/>
      <c r="L111" s="1"/>
      <c r="M111" s="13"/>
      <c r="N111" s="2"/>
      <c r="O111" s="2"/>
      <c r="P111" s="2"/>
      <c r="Q111" s="2"/>
    </row>
    <row r="112">
      <c r="A112" s="10"/>
      <c r="B112" s="44">
        <v>505</v>
      </c>
      <c r="C112" s="45" t="s">
        <v>958</v>
      </c>
      <c r="D112" s="45" t="s">
        <v>7</v>
      </c>
      <c r="E112" s="45" t="s">
        <v>959</v>
      </c>
      <c r="F112" s="45" t="s">
        <v>7</v>
      </c>
      <c r="G112" s="46" t="s">
        <v>224</v>
      </c>
      <c r="H112" s="47">
        <v>0.092999999999999999</v>
      </c>
      <c r="I112" s="26">
        <v>105716.87</v>
      </c>
      <c r="J112" s="48">
        <f>ROUND(H112*I112,2)</f>
        <v>9831.6700000000001</v>
      </c>
      <c r="K112" s="49">
        <v>0.20999999999999999</v>
      </c>
      <c r="L112" s="50">
        <f>ROUND(J112*1.21,2)</f>
        <v>11896.32</v>
      </c>
      <c r="M112" s="13"/>
      <c r="N112" s="2"/>
      <c r="O112" s="2"/>
      <c r="P112" s="2"/>
      <c r="Q112" s="33">
        <f>IF(ISNUMBER(K112),IF(H112&gt;0,IF(I112&gt;0,J112,0),0),0)</f>
        <v>9831.6700000000001</v>
      </c>
      <c r="R112" s="9">
        <f>IF(ISNUMBER(K112)=FALSE,J112,0)</f>
        <v>0</v>
      </c>
    </row>
    <row r="113">
      <c r="A113" s="10"/>
      <c r="B113" s="51" t="s">
        <v>125</v>
      </c>
      <c r="C113" s="1"/>
      <c r="D113" s="1"/>
      <c r="E113" s="52" t="s">
        <v>7</v>
      </c>
      <c r="F113" s="1"/>
      <c r="G113" s="1"/>
      <c r="H113" s="43"/>
      <c r="I113" s="1"/>
      <c r="J113" s="43"/>
      <c r="K113" s="1"/>
      <c r="L113" s="1"/>
      <c r="M113" s="13"/>
      <c r="N113" s="2"/>
      <c r="O113" s="2"/>
      <c r="P113" s="2"/>
      <c r="Q113" s="2"/>
    </row>
    <row r="114" thickBot="1">
      <c r="A114" s="10"/>
      <c r="B114" s="53" t="s">
        <v>127</v>
      </c>
      <c r="C114" s="54"/>
      <c r="D114" s="54"/>
      <c r="E114" s="55" t="s">
        <v>960</v>
      </c>
      <c r="F114" s="54"/>
      <c r="G114" s="54"/>
      <c r="H114" s="56"/>
      <c r="I114" s="54"/>
      <c r="J114" s="56"/>
      <c r="K114" s="54"/>
      <c r="L114" s="54"/>
      <c r="M114" s="13"/>
      <c r="N114" s="2"/>
      <c r="O114" s="2"/>
      <c r="P114" s="2"/>
      <c r="Q114" s="2"/>
    </row>
    <row r="115" thickTop="1">
      <c r="A115" s="10"/>
      <c r="B115" s="44">
        <v>506</v>
      </c>
      <c r="C115" s="45" t="s">
        <v>961</v>
      </c>
      <c r="D115" s="45" t="s">
        <v>7</v>
      </c>
      <c r="E115" s="45" t="s">
        <v>962</v>
      </c>
      <c r="F115" s="45" t="s">
        <v>7</v>
      </c>
      <c r="G115" s="46" t="s">
        <v>224</v>
      </c>
      <c r="H115" s="57">
        <v>189.96000000000001</v>
      </c>
      <c r="I115" s="58">
        <v>908.75999999999999</v>
      </c>
      <c r="J115" s="59">
        <f>ROUND(H115*I115,2)</f>
        <v>172628.04999999999</v>
      </c>
      <c r="K115" s="60">
        <v>0.20999999999999999</v>
      </c>
      <c r="L115" s="61">
        <f>ROUND(J115*1.21,2)</f>
        <v>208879.94</v>
      </c>
      <c r="M115" s="13"/>
      <c r="N115" s="2"/>
      <c r="O115" s="2"/>
      <c r="P115" s="2"/>
      <c r="Q115" s="33">
        <f>IF(ISNUMBER(K115),IF(H115&gt;0,IF(I115&gt;0,J115,0),0),0)</f>
        <v>172628.04999999999</v>
      </c>
      <c r="R115" s="9">
        <f>IF(ISNUMBER(K115)=FALSE,J115,0)</f>
        <v>0</v>
      </c>
    </row>
    <row r="116">
      <c r="A116" s="10"/>
      <c r="B116" s="51" t="s">
        <v>125</v>
      </c>
      <c r="C116" s="1"/>
      <c r="D116" s="1"/>
      <c r="E116" s="52" t="s">
        <v>7</v>
      </c>
      <c r="F116" s="1"/>
      <c r="G116" s="1"/>
      <c r="H116" s="43"/>
      <c r="I116" s="1"/>
      <c r="J116" s="43"/>
      <c r="K116" s="1"/>
      <c r="L116" s="1"/>
      <c r="M116" s="13"/>
      <c r="N116" s="2"/>
      <c r="O116" s="2"/>
      <c r="P116" s="2"/>
      <c r="Q116" s="2"/>
    </row>
    <row r="117" thickBot="1">
      <c r="A117" s="10"/>
      <c r="B117" s="53" t="s">
        <v>127</v>
      </c>
      <c r="C117" s="54"/>
      <c r="D117" s="54"/>
      <c r="E117" s="55" t="s">
        <v>963</v>
      </c>
      <c r="F117" s="54"/>
      <c r="G117" s="54"/>
      <c r="H117" s="56"/>
      <c r="I117" s="54"/>
      <c r="J117" s="56"/>
      <c r="K117" s="54"/>
      <c r="L117" s="54"/>
      <c r="M117" s="13"/>
      <c r="N117" s="2"/>
      <c r="O117" s="2"/>
      <c r="P117" s="2"/>
      <c r="Q117" s="2"/>
    </row>
    <row r="118" thickTop="1">
      <c r="A118" s="10"/>
      <c r="B118" s="44">
        <v>507</v>
      </c>
      <c r="C118" s="45" t="s">
        <v>964</v>
      </c>
      <c r="D118" s="45" t="s">
        <v>7</v>
      </c>
      <c r="E118" s="45" t="s">
        <v>965</v>
      </c>
      <c r="F118" s="45" t="s">
        <v>7</v>
      </c>
      <c r="G118" s="46" t="s">
        <v>169</v>
      </c>
      <c r="H118" s="57">
        <v>426.91000000000003</v>
      </c>
      <c r="I118" s="58">
        <v>164.18000000000001</v>
      </c>
      <c r="J118" s="59">
        <f>ROUND(H118*I118,2)</f>
        <v>70090.080000000002</v>
      </c>
      <c r="K118" s="60">
        <v>0.20999999999999999</v>
      </c>
      <c r="L118" s="61">
        <f>ROUND(J118*1.21,2)</f>
        <v>84809</v>
      </c>
      <c r="M118" s="13"/>
      <c r="N118" s="2"/>
      <c r="O118" s="2"/>
      <c r="P118" s="2"/>
      <c r="Q118" s="33">
        <f>IF(ISNUMBER(K118),IF(H118&gt;0,IF(I118&gt;0,J118,0),0),0)</f>
        <v>70090.080000000002</v>
      </c>
      <c r="R118" s="9">
        <f>IF(ISNUMBER(K118)=FALSE,J118,0)</f>
        <v>0</v>
      </c>
    </row>
    <row r="119">
      <c r="A119" s="10"/>
      <c r="B119" s="51" t="s">
        <v>125</v>
      </c>
      <c r="C119" s="1"/>
      <c r="D119" s="1"/>
      <c r="E119" s="52" t="s">
        <v>7</v>
      </c>
      <c r="F119" s="1"/>
      <c r="G119" s="1"/>
      <c r="H119" s="43"/>
      <c r="I119" s="1"/>
      <c r="J119" s="43"/>
      <c r="K119" s="1"/>
      <c r="L119" s="1"/>
      <c r="M119" s="13"/>
      <c r="N119" s="2"/>
      <c r="O119" s="2"/>
      <c r="P119" s="2"/>
      <c r="Q119" s="2"/>
    </row>
    <row r="120" thickBot="1">
      <c r="A120" s="10"/>
      <c r="B120" s="53" t="s">
        <v>127</v>
      </c>
      <c r="C120" s="54"/>
      <c r="D120" s="54"/>
      <c r="E120" s="55" t="s">
        <v>966</v>
      </c>
      <c r="F120" s="54"/>
      <c r="G120" s="54"/>
      <c r="H120" s="56"/>
      <c r="I120" s="54"/>
      <c r="J120" s="56"/>
      <c r="K120" s="54"/>
      <c r="L120" s="54"/>
      <c r="M120" s="13"/>
      <c r="N120" s="2"/>
      <c r="O120" s="2"/>
      <c r="P120" s="2"/>
      <c r="Q120" s="2"/>
    </row>
    <row r="121" thickTop="1">
      <c r="A121" s="10"/>
      <c r="B121" s="44">
        <v>508</v>
      </c>
      <c r="C121" s="45" t="s">
        <v>967</v>
      </c>
      <c r="D121" s="45" t="s">
        <v>7</v>
      </c>
      <c r="E121" s="45" t="s">
        <v>968</v>
      </c>
      <c r="F121" s="45" t="s">
        <v>7</v>
      </c>
      <c r="G121" s="46" t="s">
        <v>224</v>
      </c>
      <c r="H121" s="57">
        <v>21.155999999999999</v>
      </c>
      <c r="I121" s="58">
        <v>6579.5699999999997</v>
      </c>
      <c r="J121" s="59">
        <f>ROUND(H121*I121,2)</f>
        <v>139197.38</v>
      </c>
      <c r="K121" s="60">
        <v>0.20999999999999999</v>
      </c>
      <c r="L121" s="61">
        <f>ROUND(J121*1.21,2)</f>
        <v>168428.82999999999</v>
      </c>
      <c r="M121" s="13"/>
      <c r="N121" s="2"/>
      <c r="O121" s="2"/>
      <c r="P121" s="2"/>
      <c r="Q121" s="33">
        <f>IF(ISNUMBER(K121),IF(H121&gt;0,IF(I121&gt;0,J121,0),0),0)</f>
        <v>139197.38</v>
      </c>
      <c r="R121" s="9">
        <f>IF(ISNUMBER(K121)=FALSE,J121,0)</f>
        <v>0</v>
      </c>
    </row>
    <row r="122">
      <c r="A122" s="10"/>
      <c r="B122" s="51" t="s">
        <v>125</v>
      </c>
      <c r="C122" s="1"/>
      <c r="D122" s="1"/>
      <c r="E122" s="52" t="s">
        <v>7</v>
      </c>
      <c r="F122" s="1"/>
      <c r="G122" s="1"/>
      <c r="H122" s="43"/>
      <c r="I122" s="1"/>
      <c r="J122" s="43"/>
      <c r="K122" s="1"/>
      <c r="L122" s="1"/>
      <c r="M122" s="13"/>
      <c r="N122" s="2"/>
      <c r="O122" s="2"/>
      <c r="P122" s="2"/>
      <c r="Q122" s="2"/>
    </row>
    <row r="123" thickBot="1">
      <c r="A123" s="10"/>
      <c r="B123" s="53" t="s">
        <v>127</v>
      </c>
      <c r="C123" s="54"/>
      <c r="D123" s="54"/>
      <c r="E123" s="55" t="s">
        <v>969</v>
      </c>
      <c r="F123" s="54"/>
      <c r="G123" s="54"/>
      <c r="H123" s="56"/>
      <c r="I123" s="54"/>
      <c r="J123" s="56"/>
      <c r="K123" s="54"/>
      <c r="L123" s="54"/>
      <c r="M123" s="13"/>
      <c r="N123" s="2"/>
      <c r="O123" s="2"/>
      <c r="P123" s="2"/>
      <c r="Q123" s="2"/>
    </row>
    <row r="124" thickTop="1">
      <c r="A124" s="10"/>
      <c r="B124" s="44">
        <v>509</v>
      </c>
      <c r="C124" s="45" t="s">
        <v>970</v>
      </c>
      <c r="D124" s="45" t="s">
        <v>7</v>
      </c>
      <c r="E124" s="45" t="s">
        <v>971</v>
      </c>
      <c r="F124" s="45" t="s">
        <v>7</v>
      </c>
      <c r="G124" s="46" t="s">
        <v>499</v>
      </c>
      <c r="H124" s="57">
        <v>2.7509999999999999</v>
      </c>
      <c r="I124" s="58">
        <v>48139.620000000003</v>
      </c>
      <c r="J124" s="59">
        <f>ROUND(H124*I124,2)</f>
        <v>132432.09</v>
      </c>
      <c r="K124" s="60">
        <v>0.20999999999999999</v>
      </c>
      <c r="L124" s="61">
        <f>ROUND(J124*1.21,2)</f>
        <v>160242.82999999999</v>
      </c>
      <c r="M124" s="13"/>
      <c r="N124" s="2"/>
      <c r="O124" s="2"/>
      <c r="P124" s="2"/>
      <c r="Q124" s="33">
        <f>IF(ISNUMBER(K124),IF(H124&gt;0,IF(I124&gt;0,J124,0),0),0)</f>
        <v>132432.09</v>
      </c>
      <c r="R124" s="9">
        <f>IF(ISNUMBER(K124)=FALSE,J124,0)</f>
        <v>0</v>
      </c>
    </row>
    <row r="125">
      <c r="A125" s="10"/>
      <c r="B125" s="51" t="s">
        <v>125</v>
      </c>
      <c r="C125" s="1"/>
      <c r="D125" s="1"/>
      <c r="E125" s="52" t="s">
        <v>7</v>
      </c>
      <c r="F125" s="1"/>
      <c r="G125" s="1"/>
      <c r="H125" s="43"/>
      <c r="I125" s="1"/>
      <c r="J125" s="43"/>
      <c r="K125" s="1"/>
      <c r="L125" s="1"/>
      <c r="M125" s="13"/>
      <c r="N125" s="2"/>
      <c r="O125" s="2"/>
      <c r="P125" s="2"/>
      <c r="Q125" s="2"/>
    </row>
    <row r="126" thickBot="1">
      <c r="A126" s="10"/>
      <c r="B126" s="53" t="s">
        <v>127</v>
      </c>
      <c r="C126" s="54"/>
      <c r="D126" s="54"/>
      <c r="E126" s="55" t="s">
        <v>972</v>
      </c>
      <c r="F126" s="54"/>
      <c r="G126" s="54"/>
      <c r="H126" s="56"/>
      <c r="I126" s="54"/>
      <c r="J126" s="56"/>
      <c r="K126" s="54"/>
      <c r="L126" s="54"/>
      <c r="M126" s="13"/>
      <c r="N126" s="2"/>
      <c r="O126" s="2"/>
      <c r="P126" s="2"/>
      <c r="Q126" s="2"/>
    </row>
    <row r="127" thickTop="1">
      <c r="A127" s="10"/>
      <c r="B127" s="44">
        <v>510</v>
      </c>
      <c r="C127" s="45" t="s">
        <v>973</v>
      </c>
      <c r="D127" s="45" t="s">
        <v>199</v>
      </c>
      <c r="E127" s="45" t="s">
        <v>974</v>
      </c>
      <c r="F127" s="45" t="s">
        <v>7</v>
      </c>
      <c r="G127" s="46" t="s">
        <v>181</v>
      </c>
      <c r="H127" s="57">
        <v>40</v>
      </c>
      <c r="I127" s="58">
        <v>5600</v>
      </c>
      <c r="J127" s="59">
        <f>ROUND(H127*I127,2)</f>
        <v>224000</v>
      </c>
      <c r="K127" s="60">
        <v>0.20999999999999999</v>
      </c>
      <c r="L127" s="61">
        <f>ROUND(J127*1.21,2)</f>
        <v>271040</v>
      </c>
      <c r="M127" s="13"/>
      <c r="N127" s="2"/>
      <c r="O127" s="2"/>
      <c r="P127" s="2"/>
      <c r="Q127" s="33">
        <f>IF(ISNUMBER(K127),IF(H127&gt;0,IF(I127&gt;0,J127,0),0),0)</f>
        <v>224000</v>
      </c>
      <c r="R127" s="9">
        <f>IF(ISNUMBER(K127)=FALSE,J127,0)</f>
        <v>0</v>
      </c>
    </row>
    <row r="128">
      <c r="A128" s="10"/>
      <c r="B128" s="51" t="s">
        <v>125</v>
      </c>
      <c r="C128" s="1"/>
      <c r="D128" s="1"/>
      <c r="E128" s="52" t="s">
        <v>7</v>
      </c>
      <c r="F128" s="1"/>
      <c r="G128" s="1"/>
      <c r="H128" s="43"/>
      <c r="I128" s="1"/>
      <c r="J128" s="43"/>
      <c r="K128" s="1"/>
      <c r="L128" s="1"/>
      <c r="M128" s="13"/>
      <c r="N128" s="2"/>
      <c r="O128" s="2"/>
      <c r="P128" s="2"/>
      <c r="Q128" s="2"/>
    </row>
    <row r="129" thickBot="1">
      <c r="A129" s="10"/>
      <c r="B129" s="53" t="s">
        <v>127</v>
      </c>
      <c r="C129" s="54"/>
      <c r="D129" s="54"/>
      <c r="E129" s="55" t="s">
        <v>975</v>
      </c>
      <c r="F129" s="54"/>
      <c r="G129" s="54"/>
      <c r="H129" s="56"/>
      <c r="I129" s="54"/>
      <c r="J129" s="56"/>
      <c r="K129" s="54"/>
      <c r="L129" s="54"/>
      <c r="M129" s="13"/>
      <c r="N129" s="2"/>
      <c r="O129" s="2"/>
      <c r="P129" s="2"/>
      <c r="Q129" s="2"/>
    </row>
    <row r="130" thickTop="1">
      <c r="A130" s="10"/>
      <c r="B130" s="44">
        <v>511</v>
      </c>
      <c r="C130" s="45" t="s">
        <v>976</v>
      </c>
      <c r="D130" s="45" t="s">
        <v>199</v>
      </c>
      <c r="E130" s="45" t="s">
        <v>977</v>
      </c>
      <c r="F130" s="45" t="s">
        <v>7</v>
      </c>
      <c r="G130" s="46" t="s">
        <v>181</v>
      </c>
      <c r="H130" s="57">
        <v>15</v>
      </c>
      <c r="I130" s="58">
        <v>6900</v>
      </c>
      <c r="J130" s="59">
        <f>ROUND(H130*I130,2)</f>
        <v>103500</v>
      </c>
      <c r="K130" s="60">
        <v>0.20999999999999999</v>
      </c>
      <c r="L130" s="61">
        <f>ROUND(J130*1.21,2)</f>
        <v>125235</v>
      </c>
      <c r="M130" s="13"/>
      <c r="N130" s="2"/>
      <c r="O130" s="2"/>
      <c r="P130" s="2"/>
      <c r="Q130" s="33">
        <f>IF(ISNUMBER(K130),IF(H130&gt;0,IF(I130&gt;0,J130,0),0),0)</f>
        <v>103500</v>
      </c>
      <c r="R130" s="9">
        <f>IF(ISNUMBER(K130)=FALSE,J130,0)</f>
        <v>0</v>
      </c>
    </row>
    <row r="131">
      <c r="A131" s="10"/>
      <c r="B131" s="51" t="s">
        <v>125</v>
      </c>
      <c r="C131" s="1"/>
      <c r="D131" s="1"/>
      <c r="E131" s="52" t="s">
        <v>7</v>
      </c>
      <c r="F131" s="1"/>
      <c r="G131" s="1"/>
      <c r="H131" s="43"/>
      <c r="I131" s="1"/>
      <c r="J131" s="43"/>
      <c r="K131" s="1"/>
      <c r="L131" s="1"/>
      <c r="M131" s="13"/>
      <c r="N131" s="2"/>
      <c r="O131" s="2"/>
      <c r="P131" s="2"/>
      <c r="Q131" s="2"/>
    </row>
    <row r="132" thickBot="1">
      <c r="A132" s="10"/>
      <c r="B132" s="53" t="s">
        <v>127</v>
      </c>
      <c r="C132" s="54"/>
      <c r="D132" s="54"/>
      <c r="E132" s="55" t="s">
        <v>978</v>
      </c>
      <c r="F132" s="54"/>
      <c r="G132" s="54"/>
      <c r="H132" s="56"/>
      <c r="I132" s="54"/>
      <c r="J132" s="56"/>
      <c r="K132" s="54"/>
      <c r="L132" s="54"/>
      <c r="M132" s="13"/>
      <c r="N132" s="2"/>
      <c r="O132" s="2"/>
      <c r="P132" s="2"/>
      <c r="Q132" s="2"/>
    </row>
    <row r="133" thickTop="1">
      <c r="A133" s="10"/>
      <c r="B133" s="44">
        <v>512</v>
      </c>
      <c r="C133" s="45" t="s">
        <v>295</v>
      </c>
      <c r="D133" s="45" t="s">
        <v>7</v>
      </c>
      <c r="E133" s="45" t="s">
        <v>296</v>
      </c>
      <c r="F133" s="45" t="s">
        <v>7</v>
      </c>
      <c r="G133" s="46" t="s">
        <v>224</v>
      </c>
      <c r="H133" s="57">
        <v>1.2310000000000001</v>
      </c>
      <c r="I133" s="58">
        <v>5664.6300000000001</v>
      </c>
      <c r="J133" s="59">
        <f>ROUND(H133*I133,2)</f>
        <v>6973.1599999999999</v>
      </c>
      <c r="K133" s="60">
        <v>0.20999999999999999</v>
      </c>
      <c r="L133" s="61">
        <f>ROUND(J133*1.21,2)</f>
        <v>8437.5200000000004</v>
      </c>
      <c r="M133" s="13"/>
      <c r="N133" s="2"/>
      <c r="O133" s="2"/>
      <c r="P133" s="2"/>
      <c r="Q133" s="33">
        <f>IF(ISNUMBER(K133),IF(H133&gt;0,IF(I133&gt;0,J133,0),0),0)</f>
        <v>6973.1599999999999</v>
      </c>
      <c r="R133" s="9">
        <f>IF(ISNUMBER(K133)=FALSE,J133,0)</f>
        <v>0</v>
      </c>
    </row>
    <row r="134">
      <c r="A134" s="10"/>
      <c r="B134" s="51" t="s">
        <v>125</v>
      </c>
      <c r="C134" s="1"/>
      <c r="D134" s="1"/>
      <c r="E134" s="52" t="s">
        <v>7</v>
      </c>
      <c r="F134" s="1"/>
      <c r="G134" s="1"/>
      <c r="H134" s="43"/>
      <c r="I134" s="1"/>
      <c r="J134" s="43"/>
      <c r="K134" s="1"/>
      <c r="L134" s="1"/>
      <c r="M134" s="13"/>
      <c r="N134" s="2"/>
      <c r="O134" s="2"/>
      <c r="P134" s="2"/>
      <c r="Q134" s="2"/>
    </row>
    <row r="135" thickBot="1">
      <c r="A135" s="10"/>
      <c r="B135" s="53" t="s">
        <v>127</v>
      </c>
      <c r="C135" s="54"/>
      <c r="D135" s="54"/>
      <c r="E135" s="55" t="s">
        <v>979</v>
      </c>
      <c r="F135" s="54"/>
      <c r="G135" s="54"/>
      <c r="H135" s="56"/>
      <c r="I135" s="54"/>
      <c r="J135" s="56"/>
      <c r="K135" s="54"/>
      <c r="L135" s="54"/>
      <c r="M135" s="13"/>
      <c r="N135" s="2"/>
      <c r="O135" s="2"/>
      <c r="P135" s="2"/>
      <c r="Q135" s="2"/>
    </row>
    <row r="136" thickTop="1">
      <c r="A136" s="10"/>
      <c r="B136" s="44">
        <v>513</v>
      </c>
      <c r="C136" s="45" t="s">
        <v>980</v>
      </c>
      <c r="D136" s="45" t="s">
        <v>7</v>
      </c>
      <c r="E136" s="45" t="s">
        <v>981</v>
      </c>
      <c r="F136" s="45" t="s">
        <v>7</v>
      </c>
      <c r="G136" s="46" t="s">
        <v>499</v>
      </c>
      <c r="H136" s="57">
        <v>0.114</v>
      </c>
      <c r="I136" s="58">
        <v>40096.389999999999</v>
      </c>
      <c r="J136" s="59">
        <f>ROUND(H136*I136,2)</f>
        <v>4570.9899999999998</v>
      </c>
      <c r="K136" s="60">
        <v>0.20999999999999999</v>
      </c>
      <c r="L136" s="61">
        <f>ROUND(J136*1.21,2)</f>
        <v>5530.8999999999996</v>
      </c>
      <c r="M136" s="13"/>
      <c r="N136" s="2"/>
      <c r="O136" s="2"/>
      <c r="P136" s="2"/>
      <c r="Q136" s="33">
        <f>IF(ISNUMBER(K136),IF(H136&gt;0,IF(I136&gt;0,J136,0),0),0)</f>
        <v>4570.9899999999998</v>
      </c>
      <c r="R136" s="9">
        <f>IF(ISNUMBER(K136)=FALSE,J136,0)</f>
        <v>0</v>
      </c>
    </row>
    <row r="137">
      <c r="A137" s="10"/>
      <c r="B137" s="51" t="s">
        <v>125</v>
      </c>
      <c r="C137" s="1"/>
      <c r="D137" s="1"/>
      <c r="E137" s="52" t="s">
        <v>7</v>
      </c>
      <c r="F137" s="1"/>
      <c r="G137" s="1"/>
      <c r="H137" s="43"/>
      <c r="I137" s="1"/>
      <c r="J137" s="43"/>
      <c r="K137" s="1"/>
      <c r="L137" s="1"/>
      <c r="M137" s="13"/>
      <c r="N137" s="2"/>
      <c r="O137" s="2"/>
      <c r="P137" s="2"/>
      <c r="Q137" s="2"/>
    </row>
    <row r="138" thickBot="1">
      <c r="A138" s="10"/>
      <c r="B138" s="53" t="s">
        <v>127</v>
      </c>
      <c r="C138" s="54"/>
      <c r="D138" s="54"/>
      <c r="E138" s="55" t="s">
        <v>982</v>
      </c>
      <c r="F138" s="54"/>
      <c r="G138" s="54"/>
      <c r="H138" s="56"/>
      <c r="I138" s="54"/>
      <c r="J138" s="56"/>
      <c r="K138" s="54"/>
      <c r="L138" s="54"/>
      <c r="M138" s="13"/>
      <c r="N138" s="2"/>
      <c r="O138" s="2"/>
      <c r="P138" s="2"/>
      <c r="Q138" s="2"/>
    </row>
    <row r="139" thickTop="1">
      <c r="A139" s="10"/>
      <c r="B139" s="44">
        <v>514</v>
      </c>
      <c r="C139" s="45" t="s">
        <v>983</v>
      </c>
      <c r="D139" s="45" t="s">
        <v>7</v>
      </c>
      <c r="E139" s="45" t="s">
        <v>984</v>
      </c>
      <c r="F139" s="45" t="s">
        <v>7</v>
      </c>
      <c r="G139" s="46" t="s">
        <v>169</v>
      </c>
      <c r="H139" s="57">
        <v>721.95000000000005</v>
      </c>
      <c r="I139" s="58">
        <v>110.93000000000001</v>
      </c>
      <c r="J139" s="59">
        <f>ROUND(H139*I139,2)</f>
        <v>80085.910000000003</v>
      </c>
      <c r="K139" s="60">
        <v>0.20999999999999999</v>
      </c>
      <c r="L139" s="61">
        <f>ROUND(J139*1.21,2)</f>
        <v>96903.949999999997</v>
      </c>
      <c r="M139" s="13"/>
      <c r="N139" s="2"/>
      <c r="O139" s="2"/>
      <c r="P139" s="2"/>
      <c r="Q139" s="33">
        <f>IF(ISNUMBER(K139),IF(H139&gt;0,IF(I139&gt;0,J139,0),0),0)</f>
        <v>80085.910000000003</v>
      </c>
      <c r="R139" s="9">
        <f>IF(ISNUMBER(K139)=FALSE,J139,0)</f>
        <v>0</v>
      </c>
    </row>
    <row r="140">
      <c r="A140" s="10"/>
      <c r="B140" s="51" t="s">
        <v>125</v>
      </c>
      <c r="C140" s="1"/>
      <c r="D140" s="1"/>
      <c r="E140" s="52" t="s">
        <v>7</v>
      </c>
      <c r="F140" s="1"/>
      <c r="G140" s="1"/>
      <c r="H140" s="43"/>
      <c r="I140" s="1"/>
      <c r="J140" s="43"/>
      <c r="K140" s="1"/>
      <c r="L140" s="1"/>
      <c r="M140" s="13"/>
      <c r="N140" s="2"/>
      <c r="O140" s="2"/>
      <c r="P140" s="2"/>
      <c r="Q140" s="2"/>
    </row>
    <row r="141" thickBot="1">
      <c r="A141" s="10"/>
      <c r="B141" s="53" t="s">
        <v>127</v>
      </c>
      <c r="C141" s="54"/>
      <c r="D141" s="54"/>
      <c r="E141" s="55" t="s">
        <v>985</v>
      </c>
      <c r="F141" s="54"/>
      <c r="G141" s="54"/>
      <c r="H141" s="56"/>
      <c r="I141" s="54"/>
      <c r="J141" s="56"/>
      <c r="K141" s="54"/>
      <c r="L141" s="54"/>
      <c r="M141" s="13"/>
      <c r="N141" s="2"/>
      <c r="O141" s="2"/>
      <c r="P141" s="2"/>
      <c r="Q141" s="2"/>
    </row>
    <row r="142" thickTop="1">
      <c r="A142" s="10"/>
      <c r="B142" s="44">
        <v>515</v>
      </c>
      <c r="C142" s="45" t="s">
        <v>986</v>
      </c>
      <c r="D142" s="45" t="s">
        <v>7</v>
      </c>
      <c r="E142" s="45" t="s">
        <v>987</v>
      </c>
      <c r="F142" s="45" t="s">
        <v>7</v>
      </c>
      <c r="G142" s="46" t="s">
        <v>169</v>
      </c>
      <c r="H142" s="57">
        <v>66.5</v>
      </c>
      <c r="I142" s="58">
        <v>151.47999999999999</v>
      </c>
      <c r="J142" s="59">
        <f>ROUND(H142*I142,2)</f>
        <v>10073.42</v>
      </c>
      <c r="K142" s="60">
        <v>0.20999999999999999</v>
      </c>
      <c r="L142" s="61">
        <f>ROUND(J142*1.21,2)</f>
        <v>12188.84</v>
      </c>
      <c r="M142" s="13"/>
      <c r="N142" s="2"/>
      <c r="O142" s="2"/>
      <c r="P142" s="2"/>
      <c r="Q142" s="33">
        <f>IF(ISNUMBER(K142),IF(H142&gt;0,IF(I142&gt;0,J142,0),0),0)</f>
        <v>10073.42</v>
      </c>
      <c r="R142" s="9">
        <f>IF(ISNUMBER(K142)=FALSE,J142,0)</f>
        <v>0</v>
      </c>
    </row>
    <row r="143">
      <c r="A143" s="10"/>
      <c r="B143" s="51" t="s">
        <v>125</v>
      </c>
      <c r="C143" s="1"/>
      <c r="D143" s="1"/>
      <c r="E143" s="52" t="s">
        <v>7</v>
      </c>
      <c r="F143" s="1"/>
      <c r="G143" s="1"/>
      <c r="H143" s="43"/>
      <c r="I143" s="1"/>
      <c r="J143" s="43"/>
      <c r="K143" s="1"/>
      <c r="L143" s="1"/>
      <c r="M143" s="13"/>
      <c r="N143" s="2"/>
      <c r="O143" s="2"/>
      <c r="P143" s="2"/>
      <c r="Q143" s="2"/>
    </row>
    <row r="144" thickBot="1">
      <c r="A144" s="10"/>
      <c r="B144" s="53" t="s">
        <v>127</v>
      </c>
      <c r="C144" s="54"/>
      <c r="D144" s="54"/>
      <c r="E144" s="55" t="s">
        <v>988</v>
      </c>
      <c r="F144" s="54"/>
      <c r="G144" s="54"/>
      <c r="H144" s="56"/>
      <c r="I144" s="54"/>
      <c r="J144" s="56"/>
      <c r="K144" s="54"/>
      <c r="L144" s="54"/>
      <c r="M144" s="13"/>
      <c r="N144" s="2"/>
      <c r="O144" s="2"/>
      <c r="P144" s="2"/>
      <c r="Q144" s="2"/>
    </row>
    <row r="145" thickTop="1" thickBot="1" ht="25" customHeight="1">
      <c r="A145" s="10"/>
      <c r="B145" s="1"/>
      <c r="C145" s="62">
        <v>2</v>
      </c>
      <c r="D145" s="1"/>
      <c r="E145" s="63" t="s">
        <v>192</v>
      </c>
      <c r="F145" s="1"/>
      <c r="G145" s="64" t="s">
        <v>137</v>
      </c>
      <c r="H145" s="65">
        <f>J112+J115+J118+J121+J124+J127+J130+J133+J136+J139+J142</f>
        <v>953382.75000000012</v>
      </c>
      <c r="I145" s="64" t="s">
        <v>138</v>
      </c>
      <c r="J145" s="66">
        <f>(L145-H145)</f>
        <v>200210.37999999977</v>
      </c>
      <c r="K145" s="64" t="s">
        <v>139</v>
      </c>
      <c r="L145" s="67">
        <f>ROUND((J112+J115+J118+J121+J124+J127+J130+J133+J136+J139+J142)*1.21,2)</f>
        <v>1153593.1299999999</v>
      </c>
      <c r="M145" s="13"/>
      <c r="N145" s="2"/>
      <c r="O145" s="2"/>
      <c r="P145" s="2"/>
      <c r="Q145" s="33">
        <f>0+Q112+Q115+Q118+Q121+Q124+Q127+Q130+Q133+Q136+Q139+Q142</f>
        <v>953382.75000000012</v>
      </c>
      <c r="R145" s="9">
        <f>0+R112+R115+R118+R121+R124+R127+R130+R133+R136+R139+R142</f>
        <v>0</v>
      </c>
      <c r="S145" s="68">
        <f>Q145*(1+J145)+R145</f>
        <v>190878076045.69479</v>
      </c>
    </row>
    <row r="146" thickTop="1" thickBot="1" ht="25" customHeight="1">
      <c r="A146" s="10"/>
      <c r="B146" s="69"/>
      <c r="C146" s="69"/>
      <c r="D146" s="69"/>
      <c r="E146" s="70"/>
      <c r="F146" s="69"/>
      <c r="G146" s="71" t="s">
        <v>140</v>
      </c>
      <c r="H146" s="72">
        <f>0+J112+J115+J118+J121+J124+J127+J130+J133+J136+J139+J142</f>
        <v>953382.75000000012</v>
      </c>
      <c r="I146" s="71" t="s">
        <v>141</v>
      </c>
      <c r="J146" s="73">
        <f>0+J145</f>
        <v>200210.37999999977</v>
      </c>
      <c r="K146" s="71" t="s">
        <v>142</v>
      </c>
      <c r="L146" s="74">
        <f>0+L145</f>
        <v>1153593.1299999999</v>
      </c>
      <c r="M146" s="13"/>
      <c r="N146" s="2"/>
      <c r="O146" s="2"/>
      <c r="P146" s="2"/>
      <c r="Q146" s="2"/>
    </row>
    <row r="147" ht="40" customHeight="1">
      <c r="A147" s="10"/>
      <c r="B147" s="75" t="s">
        <v>989</v>
      </c>
      <c r="C147" s="1"/>
      <c r="D147" s="1"/>
      <c r="E147" s="1"/>
      <c r="F147" s="1"/>
      <c r="G147" s="1"/>
      <c r="H147" s="43"/>
      <c r="I147" s="1"/>
      <c r="J147" s="43"/>
      <c r="K147" s="1"/>
      <c r="L147" s="1"/>
      <c r="M147" s="13"/>
      <c r="N147" s="2"/>
      <c r="O147" s="2"/>
      <c r="P147" s="2"/>
      <c r="Q147" s="2"/>
    </row>
    <row r="148">
      <c r="A148" s="10"/>
      <c r="B148" s="44">
        <v>516</v>
      </c>
      <c r="C148" s="45" t="s">
        <v>990</v>
      </c>
      <c r="D148" s="45" t="s">
        <v>199</v>
      </c>
      <c r="E148" s="45" t="s">
        <v>991</v>
      </c>
      <c r="F148" s="45" t="s">
        <v>7</v>
      </c>
      <c r="G148" s="46" t="s">
        <v>728</v>
      </c>
      <c r="H148" s="47">
        <v>36</v>
      </c>
      <c r="I148" s="26">
        <v>850</v>
      </c>
      <c r="J148" s="48">
        <f>ROUND(H148*I148,2)</f>
        <v>30600</v>
      </c>
      <c r="K148" s="49">
        <v>0.20999999999999999</v>
      </c>
      <c r="L148" s="50">
        <f>ROUND(J148*1.21,2)</f>
        <v>37026</v>
      </c>
      <c r="M148" s="13"/>
      <c r="N148" s="2"/>
      <c r="O148" s="2"/>
      <c r="P148" s="2"/>
      <c r="Q148" s="33">
        <f>IF(ISNUMBER(K148),IF(H148&gt;0,IF(I148&gt;0,J148,0),0),0)</f>
        <v>30600</v>
      </c>
      <c r="R148" s="9">
        <f>IF(ISNUMBER(K148)=FALSE,J148,0)</f>
        <v>0</v>
      </c>
    </row>
    <row r="149">
      <c r="A149" s="10"/>
      <c r="B149" s="51" t="s">
        <v>125</v>
      </c>
      <c r="C149" s="1"/>
      <c r="D149" s="1"/>
      <c r="E149" s="52" t="s">
        <v>7</v>
      </c>
      <c r="F149" s="1"/>
      <c r="G149" s="1"/>
      <c r="H149" s="43"/>
      <c r="I149" s="1"/>
      <c r="J149" s="43"/>
      <c r="K149" s="1"/>
      <c r="L149" s="1"/>
      <c r="M149" s="13"/>
      <c r="N149" s="2"/>
      <c r="O149" s="2"/>
      <c r="P149" s="2"/>
      <c r="Q149" s="2"/>
    </row>
    <row r="150" thickBot="1">
      <c r="A150" s="10"/>
      <c r="B150" s="53" t="s">
        <v>127</v>
      </c>
      <c r="C150" s="54"/>
      <c r="D150" s="54"/>
      <c r="E150" s="55" t="s">
        <v>992</v>
      </c>
      <c r="F150" s="54"/>
      <c r="G150" s="54"/>
      <c r="H150" s="56"/>
      <c r="I150" s="54"/>
      <c r="J150" s="56"/>
      <c r="K150" s="54"/>
      <c r="L150" s="54"/>
      <c r="M150" s="13"/>
      <c r="N150" s="2"/>
      <c r="O150" s="2"/>
      <c r="P150" s="2"/>
      <c r="Q150" s="2"/>
    </row>
    <row r="151" thickTop="1">
      <c r="A151" s="10"/>
      <c r="B151" s="44">
        <v>517</v>
      </c>
      <c r="C151" s="45" t="s">
        <v>650</v>
      </c>
      <c r="D151" s="45" t="s">
        <v>7</v>
      </c>
      <c r="E151" s="45" t="s">
        <v>651</v>
      </c>
      <c r="F151" s="45" t="s">
        <v>7</v>
      </c>
      <c r="G151" s="46" t="s">
        <v>224</v>
      </c>
      <c r="H151" s="57">
        <v>13.694000000000001</v>
      </c>
      <c r="I151" s="58">
        <v>16497.52</v>
      </c>
      <c r="J151" s="59">
        <f>ROUND(H151*I151,2)</f>
        <v>225917.04000000001</v>
      </c>
      <c r="K151" s="60">
        <v>0.20999999999999999</v>
      </c>
      <c r="L151" s="61">
        <f>ROUND(J151*1.21,2)</f>
        <v>273359.62</v>
      </c>
      <c r="M151" s="13"/>
      <c r="N151" s="2"/>
      <c r="O151" s="2"/>
      <c r="P151" s="2"/>
      <c r="Q151" s="33">
        <f>IF(ISNUMBER(K151),IF(H151&gt;0,IF(I151&gt;0,J151,0),0),0)</f>
        <v>225917.04000000001</v>
      </c>
      <c r="R151" s="9">
        <f>IF(ISNUMBER(K151)=FALSE,J151,0)</f>
        <v>0</v>
      </c>
    </row>
    <row r="152">
      <c r="A152" s="10"/>
      <c r="B152" s="51" t="s">
        <v>125</v>
      </c>
      <c r="C152" s="1"/>
      <c r="D152" s="1"/>
      <c r="E152" s="52" t="s">
        <v>7</v>
      </c>
      <c r="F152" s="1"/>
      <c r="G152" s="1"/>
      <c r="H152" s="43"/>
      <c r="I152" s="1"/>
      <c r="J152" s="43"/>
      <c r="K152" s="1"/>
      <c r="L152" s="1"/>
      <c r="M152" s="13"/>
      <c r="N152" s="2"/>
      <c r="O152" s="2"/>
      <c r="P152" s="2"/>
      <c r="Q152" s="2"/>
    </row>
    <row r="153" thickBot="1">
      <c r="A153" s="10"/>
      <c r="B153" s="53" t="s">
        <v>127</v>
      </c>
      <c r="C153" s="54"/>
      <c r="D153" s="54"/>
      <c r="E153" s="55" t="s">
        <v>993</v>
      </c>
      <c r="F153" s="54"/>
      <c r="G153" s="54"/>
      <c r="H153" s="56"/>
      <c r="I153" s="54"/>
      <c r="J153" s="56"/>
      <c r="K153" s="54"/>
      <c r="L153" s="54"/>
      <c r="M153" s="13"/>
      <c r="N153" s="2"/>
      <c r="O153" s="2"/>
      <c r="P153" s="2"/>
      <c r="Q153" s="2"/>
    </row>
    <row r="154" thickTop="1">
      <c r="A154" s="10"/>
      <c r="B154" s="44">
        <v>518</v>
      </c>
      <c r="C154" s="45" t="s">
        <v>994</v>
      </c>
      <c r="D154" s="45" t="s">
        <v>7</v>
      </c>
      <c r="E154" s="45" t="s">
        <v>995</v>
      </c>
      <c r="F154" s="45" t="s">
        <v>7</v>
      </c>
      <c r="G154" s="46" t="s">
        <v>499</v>
      </c>
      <c r="H154" s="57">
        <v>1.78</v>
      </c>
      <c r="I154" s="58">
        <v>40901.849999999999</v>
      </c>
      <c r="J154" s="59">
        <f>ROUND(H154*I154,2)</f>
        <v>72805.289999999994</v>
      </c>
      <c r="K154" s="60">
        <v>0.20999999999999999</v>
      </c>
      <c r="L154" s="61">
        <f>ROUND(J154*1.21,2)</f>
        <v>88094.399999999994</v>
      </c>
      <c r="M154" s="13"/>
      <c r="N154" s="2"/>
      <c r="O154" s="2"/>
      <c r="P154" s="2"/>
      <c r="Q154" s="33">
        <f>IF(ISNUMBER(K154),IF(H154&gt;0,IF(I154&gt;0,J154,0),0),0)</f>
        <v>72805.289999999994</v>
      </c>
      <c r="R154" s="9">
        <f>IF(ISNUMBER(K154)=FALSE,J154,0)</f>
        <v>0</v>
      </c>
    </row>
    <row r="155">
      <c r="A155" s="10"/>
      <c r="B155" s="51" t="s">
        <v>125</v>
      </c>
      <c r="C155" s="1"/>
      <c r="D155" s="1"/>
      <c r="E155" s="52" t="s">
        <v>7</v>
      </c>
      <c r="F155" s="1"/>
      <c r="G155" s="1"/>
      <c r="H155" s="43"/>
      <c r="I155" s="1"/>
      <c r="J155" s="43"/>
      <c r="K155" s="1"/>
      <c r="L155" s="1"/>
      <c r="M155" s="13"/>
      <c r="N155" s="2"/>
      <c r="O155" s="2"/>
      <c r="P155" s="2"/>
      <c r="Q155" s="2"/>
    </row>
    <row r="156" thickBot="1">
      <c r="A156" s="10"/>
      <c r="B156" s="53" t="s">
        <v>127</v>
      </c>
      <c r="C156" s="54"/>
      <c r="D156" s="54"/>
      <c r="E156" s="55" t="s">
        <v>996</v>
      </c>
      <c r="F156" s="54"/>
      <c r="G156" s="54"/>
      <c r="H156" s="56"/>
      <c r="I156" s="54"/>
      <c r="J156" s="56"/>
      <c r="K156" s="54"/>
      <c r="L156" s="54"/>
      <c r="M156" s="13"/>
      <c r="N156" s="2"/>
      <c r="O156" s="2"/>
      <c r="P156" s="2"/>
      <c r="Q156" s="2"/>
    </row>
    <row r="157" thickTop="1">
      <c r="A157" s="10"/>
      <c r="B157" s="44">
        <v>519</v>
      </c>
      <c r="C157" s="45" t="s">
        <v>997</v>
      </c>
      <c r="D157" s="45" t="s">
        <v>7</v>
      </c>
      <c r="E157" s="45" t="s">
        <v>998</v>
      </c>
      <c r="F157" s="45" t="s">
        <v>7</v>
      </c>
      <c r="G157" s="46" t="s">
        <v>169</v>
      </c>
      <c r="H157" s="57">
        <v>131.40000000000001</v>
      </c>
      <c r="I157" s="58">
        <v>2304.75</v>
      </c>
      <c r="J157" s="59">
        <f>ROUND(H157*I157,2)</f>
        <v>302844.15000000002</v>
      </c>
      <c r="K157" s="60">
        <v>0.20999999999999999</v>
      </c>
      <c r="L157" s="61">
        <f>ROUND(J157*1.21,2)</f>
        <v>366441.41999999998</v>
      </c>
      <c r="M157" s="13"/>
      <c r="N157" s="2"/>
      <c r="O157" s="2"/>
      <c r="P157" s="2"/>
      <c r="Q157" s="33">
        <f>IF(ISNUMBER(K157),IF(H157&gt;0,IF(I157&gt;0,J157,0),0),0)</f>
        <v>302844.15000000002</v>
      </c>
      <c r="R157" s="9">
        <f>IF(ISNUMBER(K157)=FALSE,J157,0)</f>
        <v>0</v>
      </c>
    </row>
    <row r="158">
      <c r="A158" s="10"/>
      <c r="B158" s="51" t="s">
        <v>125</v>
      </c>
      <c r="C158" s="1"/>
      <c r="D158" s="1"/>
      <c r="E158" s="52" t="s">
        <v>7</v>
      </c>
      <c r="F158" s="1"/>
      <c r="G158" s="1"/>
      <c r="H158" s="43"/>
      <c r="I158" s="1"/>
      <c r="J158" s="43"/>
      <c r="K158" s="1"/>
      <c r="L158" s="1"/>
      <c r="M158" s="13"/>
      <c r="N158" s="2"/>
      <c r="O158" s="2"/>
      <c r="P158" s="2"/>
      <c r="Q158" s="2"/>
    </row>
    <row r="159" thickBot="1">
      <c r="A159" s="10"/>
      <c r="B159" s="53" t="s">
        <v>127</v>
      </c>
      <c r="C159" s="54"/>
      <c r="D159" s="54"/>
      <c r="E159" s="55" t="s">
        <v>999</v>
      </c>
      <c r="F159" s="54"/>
      <c r="G159" s="54"/>
      <c r="H159" s="56"/>
      <c r="I159" s="54"/>
      <c r="J159" s="56"/>
      <c r="K159" s="54"/>
      <c r="L159" s="54"/>
      <c r="M159" s="13"/>
      <c r="N159" s="2"/>
      <c r="O159" s="2"/>
      <c r="P159" s="2"/>
      <c r="Q159" s="2"/>
    </row>
    <row r="160" thickTop="1">
      <c r="A160" s="10"/>
      <c r="B160" s="44">
        <v>520</v>
      </c>
      <c r="C160" s="45" t="s">
        <v>1000</v>
      </c>
      <c r="D160" s="45" t="s">
        <v>7</v>
      </c>
      <c r="E160" s="45" t="s">
        <v>1001</v>
      </c>
      <c r="F160" s="45" t="s">
        <v>7</v>
      </c>
      <c r="G160" s="46" t="s">
        <v>224</v>
      </c>
      <c r="H160" s="57">
        <v>112.185</v>
      </c>
      <c r="I160" s="58">
        <v>9143.0300000000007</v>
      </c>
      <c r="J160" s="59">
        <f>ROUND(H160*I160,2)</f>
        <v>1025710.8199999999</v>
      </c>
      <c r="K160" s="60">
        <v>0.20999999999999999</v>
      </c>
      <c r="L160" s="61">
        <f>ROUND(J160*1.21,2)</f>
        <v>1241110.0900000001</v>
      </c>
      <c r="M160" s="13"/>
      <c r="N160" s="2"/>
      <c r="O160" s="2"/>
      <c r="P160" s="2"/>
      <c r="Q160" s="33">
        <f>IF(ISNUMBER(K160),IF(H160&gt;0,IF(I160&gt;0,J160,0),0),0)</f>
        <v>1025710.8199999999</v>
      </c>
      <c r="R160" s="9">
        <f>IF(ISNUMBER(K160)=FALSE,J160,0)</f>
        <v>0</v>
      </c>
    </row>
    <row r="161">
      <c r="A161" s="10"/>
      <c r="B161" s="51" t="s">
        <v>125</v>
      </c>
      <c r="C161" s="1"/>
      <c r="D161" s="1"/>
      <c r="E161" s="52" t="s">
        <v>7</v>
      </c>
      <c r="F161" s="1"/>
      <c r="G161" s="1"/>
      <c r="H161" s="43"/>
      <c r="I161" s="1"/>
      <c r="J161" s="43"/>
      <c r="K161" s="1"/>
      <c r="L161" s="1"/>
      <c r="M161" s="13"/>
      <c r="N161" s="2"/>
      <c r="O161" s="2"/>
      <c r="P161" s="2"/>
      <c r="Q161" s="2"/>
    </row>
    <row r="162" thickBot="1">
      <c r="A162" s="10"/>
      <c r="B162" s="53" t="s">
        <v>127</v>
      </c>
      <c r="C162" s="54"/>
      <c r="D162" s="54"/>
      <c r="E162" s="55" t="s">
        <v>1002</v>
      </c>
      <c r="F162" s="54"/>
      <c r="G162" s="54"/>
      <c r="H162" s="56"/>
      <c r="I162" s="54"/>
      <c r="J162" s="56"/>
      <c r="K162" s="54"/>
      <c r="L162" s="54"/>
      <c r="M162" s="13"/>
      <c r="N162" s="2"/>
      <c r="O162" s="2"/>
      <c r="P162" s="2"/>
      <c r="Q162" s="2"/>
    </row>
    <row r="163" thickTop="1">
      <c r="A163" s="10"/>
      <c r="B163" s="44">
        <v>521</v>
      </c>
      <c r="C163" s="45" t="s">
        <v>1003</v>
      </c>
      <c r="D163" s="45" t="s">
        <v>7</v>
      </c>
      <c r="E163" s="45" t="s">
        <v>1004</v>
      </c>
      <c r="F163" s="45" t="s">
        <v>7</v>
      </c>
      <c r="G163" s="46" t="s">
        <v>499</v>
      </c>
      <c r="H163" s="57">
        <v>20.193999999999999</v>
      </c>
      <c r="I163" s="58">
        <v>40233.879999999997</v>
      </c>
      <c r="J163" s="59">
        <f>ROUND(H163*I163,2)</f>
        <v>812482.96999999997</v>
      </c>
      <c r="K163" s="60">
        <v>0.20999999999999999</v>
      </c>
      <c r="L163" s="61">
        <f>ROUND(J163*1.21,2)</f>
        <v>983104.39000000001</v>
      </c>
      <c r="M163" s="13"/>
      <c r="N163" s="2"/>
      <c r="O163" s="2"/>
      <c r="P163" s="2"/>
      <c r="Q163" s="33">
        <f>IF(ISNUMBER(K163),IF(H163&gt;0,IF(I163&gt;0,J163,0),0),0)</f>
        <v>812482.96999999997</v>
      </c>
      <c r="R163" s="9">
        <f>IF(ISNUMBER(K163)=FALSE,J163,0)</f>
        <v>0</v>
      </c>
    </row>
    <row r="164">
      <c r="A164" s="10"/>
      <c r="B164" s="51" t="s">
        <v>125</v>
      </c>
      <c r="C164" s="1"/>
      <c r="D164" s="1"/>
      <c r="E164" s="52" t="s">
        <v>7</v>
      </c>
      <c r="F164" s="1"/>
      <c r="G164" s="1"/>
      <c r="H164" s="43"/>
      <c r="I164" s="1"/>
      <c r="J164" s="43"/>
      <c r="K164" s="1"/>
      <c r="L164" s="1"/>
      <c r="M164" s="13"/>
      <c r="N164" s="2"/>
      <c r="O164" s="2"/>
      <c r="P164" s="2"/>
      <c r="Q164" s="2"/>
    </row>
    <row r="165" thickBot="1">
      <c r="A165" s="10"/>
      <c r="B165" s="53" t="s">
        <v>127</v>
      </c>
      <c r="C165" s="54"/>
      <c r="D165" s="54"/>
      <c r="E165" s="55" t="s">
        <v>1005</v>
      </c>
      <c r="F165" s="54"/>
      <c r="G165" s="54"/>
      <c r="H165" s="56"/>
      <c r="I165" s="54"/>
      <c r="J165" s="56"/>
      <c r="K165" s="54"/>
      <c r="L165" s="54"/>
      <c r="M165" s="13"/>
      <c r="N165" s="2"/>
      <c r="O165" s="2"/>
      <c r="P165" s="2"/>
      <c r="Q165" s="2"/>
    </row>
    <row r="166" thickTop="1" thickBot="1" ht="25" customHeight="1">
      <c r="A166" s="10"/>
      <c r="B166" s="1"/>
      <c r="C166" s="62">
        <v>3</v>
      </c>
      <c r="D166" s="1"/>
      <c r="E166" s="63" t="s">
        <v>917</v>
      </c>
      <c r="F166" s="1"/>
      <c r="G166" s="64" t="s">
        <v>137</v>
      </c>
      <c r="H166" s="65">
        <f>J148+J151+J154+J157+J160+J163</f>
        <v>2470360.2699999996</v>
      </c>
      <c r="I166" s="64" t="s">
        <v>138</v>
      </c>
      <c r="J166" s="66">
        <f>(L166-H166)</f>
        <v>518775.66000000061</v>
      </c>
      <c r="K166" s="64" t="s">
        <v>139</v>
      </c>
      <c r="L166" s="67">
        <f>ROUND((J148+J151+J154+J157+J160+J163)*1.21,2)</f>
        <v>2989135.9300000002</v>
      </c>
      <c r="M166" s="13"/>
      <c r="N166" s="2"/>
      <c r="O166" s="2"/>
      <c r="P166" s="2"/>
      <c r="Q166" s="33">
        <f>0+Q148+Q151+Q154+Q157+Q160+Q163</f>
        <v>2470360.2699999996</v>
      </c>
      <c r="R166" s="9">
        <f>0+R148+R151+R154+R157+R160+R163</f>
        <v>0</v>
      </c>
      <c r="S166" s="68">
        <f>Q166*(1+J166)+R166</f>
        <v>1281565249867.2996</v>
      </c>
    </row>
    <row r="167" thickTop="1" thickBot="1" ht="25" customHeight="1">
      <c r="A167" s="10"/>
      <c r="B167" s="69"/>
      <c r="C167" s="69"/>
      <c r="D167" s="69"/>
      <c r="E167" s="70"/>
      <c r="F167" s="69"/>
      <c r="G167" s="71" t="s">
        <v>140</v>
      </c>
      <c r="H167" s="72">
        <f>0+J148+J151+J154+J157+J160+J163</f>
        <v>2470360.2699999996</v>
      </c>
      <c r="I167" s="71" t="s">
        <v>141</v>
      </c>
      <c r="J167" s="73">
        <f>0+J166</f>
        <v>518775.66000000061</v>
      </c>
      <c r="K167" s="71" t="s">
        <v>142</v>
      </c>
      <c r="L167" s="74">
        <f>0+L166</f>
        <v>2989135.9300000002</v>
      </c>
      <c r="M167" s="13"/>
      <c r="N167" s="2"/>
      <c r="O167" s="2"/>
      <c r="P167" s="2"/>
      <c r="Q167" s="2"/>
    </row>
    <row r="168" ht="40" customHeight="1">
      <c r="A168" s="10"/>
      <c r="B168" s="75" t="s">
        <v>298</v>
      </c>
      <c r="C168" s="1"/>
      <c r="D168" s="1"/>
      <c r="E168" s="1"/>
      <c r="F168" s="1"/>
      <c r="G168" s="1"/>
      <c r="H168" s="43"/>
      <c r="I168" s="1"/>
      <c r="J168" s="43"/>
      <c r="K168" s="1"/>
      <c r="L168" s="1"/>
      <c r="M168" s="13"/>
      <c r="N168" s="2"/>
      <c r="O168" s="2"/>
      <c r="P168" s="2"/>
      <c r="Q168" s="2"/>
    </row>
    <row r="169">
      <c r="A169" s="10"/>
      <c r="B169" s="44">
        <v>522</v>
      </c>
      <c r="C169" s="45" t="s">
        <v>1006</v>
      </c>
      <c r="D169" s="45" t="s">
        <v>7</v>
      </c>
      <c r="E169" s="45" t="s">
        <v>1007</v>
      </c>
      <c r="F169" s="45" t="s">
        <v>7</v>
      </c>
      <c r="G169" s="46" t="s">
        <v>224</v>
      </c>
      <c r="H169" s="47">
        <v>29.609999999999999</v>
      </c>
      <c r="I169" s="26">
        <v>5562.0100000000002</v>
      </c>
      <c r="J169" s="48">
        <f>ROUND(H169*I169,2)</f>
        <v>164691.12</v>
      </c>
      <c r="K169" s="49">
        <v>0.20999999999999999</v>
      </c>
      <c r="L169" s="50">
        <f>ROUND(J169*1.21,2)</f>
        <v>199276.26000000001</v>
      </c>
      <c r="M169" s="13"/>
      <c r="N169" s="2"/>
      <c r="O169" s="2"/>
      <c r="P169" s="2"/>
      <c r="Q169" s="33">
        <f>IF(ISNUMBER(K169),IF(H169&gt;0,IF(I169&gt;0,J169,0),0),0)</f>
        <v>164691.12</v>
      </c>
      <c r="R169" s="9">
        <f>IF(ISNUMBER(K169)=FALSE,J169,0)</f>
        <v>0</v>
      </c>
    </row>
    <row r="170">
      <c r="A170" s="10"/>
      <c r="B170" s="51" t="s">
        <v>125</v>
      </c>
      <c r="C170" s="1"/>
      <c r="D170" s="1"/>
      <c r="E170" s="52" t="s">
        <v>7</v>
      </c>
      <c r="F170" s="1"/>
      <c r="G170" s="1"/>
      <c r="H170" s="43"/>
      <c r="I170" s="1"/>
      <c r="J170" s="43"/>
      <c r="K170" s="1"/>
      <c r="L170" s="1"/>
      <c r="M170" s="13"/>
      <c r="N170" s="2"/>
      <c r="O170" s="2"/>
      <c r="P170" s="2"/>
      <c r="Q170" s="2"/>
    </row>
    <row r="171" thickBot="1">
      <c r="A171" s="10"/>
      <c r="B171" s="53" t="s">
        <v>127</v>
      </c>
      <c r="C171" s="54"/>
      <c r="D171" s="54"/>
      <c r="E171" s="55" t="s">
        <v>1008</v>
      </c>
      <c r="F171" s="54"/>
      <c r="G171" s="54"/>
      <c r="H171" s="56"/>
      <c r="I171" s="54"/>
      <c r="J171" s="56"/>
      <c r="K171" s="54"/>
      <c r="L171" s="54"/>
      <c r="M171" s="13"/>
      <c r="N171" s="2"/>
      <c r="O171" s="2"/>
      <c r="P171" s="2"/>
      <c r="Q171" s="2"/>
    </row>
    <row r="172" thickTop="1">
      <c r="A172" s="10"/>
      <c r="B172" s="44">
        <v>523</v>
      </c>
      <c r="C172" s="45" t="s">
        <v>1009</v>
      </c>
      <c r="D172" s="45" t="s">
        <v>7</v>
      </c>
      <c r="E172" s="45" t="s">
        <v>1010</v>
      </c>
      <c r="F172" s="45" t="s">
        <v>7</v>
      </c>
      <c r="G172" s="46" t="s">
        <v>499</v>
      </c>
      <c r="H172" s="57">
        <v>5.3300000000000001</v>
      </c>
      <c r="I172" s="58">
        <v>40901.849999999999</v>
      </c>
      <c r="J172" s="59">
        <f>ROUND(H172*I172,2)</f>
        <v>218006.85999999999</v>
      </c>
      <c r="K172" s="60">
        <v>0.20999999999999999</v>
      </c>
      <c r="L172" s="61">
        <f>ROUND(J172*1.21,2)</f>
        <v>263788.29999999999</v>
      </c>
      <c r="M172" s="13"/>
      <c r="N172" s="2"/>
      <c r="O172" s="2"/>
      <c r="P172" s="2"/>
      <c r="Q172" s="33">
        <f>IF(ISNUMBER(K172),IF(H172&gt;0,IF(I172&gt;0,J172,0),0),0)</f>
        <v>218006.85999999999</v>
      </c>
      <c r="R172" s="9">
        <f>IF(ISNUMBER(K172)=FALSE,J172,0)</f>
        <v>0</v>
      </c>
    </row>
    <row r="173">
      <c r="A173" s="10"/>
      <c r="B173" s="51" t="s">
        <v>125</v>
      </c>
      <c r="C173" s="1"/>
      <c r="D173" s="1"/>
      <c r="E173" s="52" t="s">
        <v>7</v>
      </c>
      <c r="F173" s="1"/>
      <c r="G173" s="1"/>
      <c r="H173" s="43"/>
      <c r="I173" s="1"/>
      <c r="J173" s="43"/>
      <c r="K173" s="1"/>
      <c r="L173" s="1"/>
      <c r="M173" s="13"/>
      <c r="N173" s="2"/>
      <c r="O173" s="2"/>
      <c r="P173" s="2"/>
      <c r="Q173" s="2"/>
    </row>
    <row r="174" thickBot="1">
      <c r="A174" s="10"/>
      <c r="B174" s="53" t="s">
        <v>127</v>
      </c>
      <c r="C174" s="54"/>
      <c r="D174" s="54"/>
      <c r="E174" s="55" t="s">
        <v>1011</v>
      </c>
      <c r="F174" s="54"/>
      <c r="G174" s="54"/>
      <c r="H174" s="56"/>
      <c r="I174" s="54"/>
      <c r="J174" s="56"/>
      <c r="K174" s="54"/>
      <c r="L174" s="54"/>
      <c r="M174" s="13"/>
      <c r="N174" s="2"/>
      <c r="O174" s="2"/>
      <c r="P174" s="2"/>
      <c r="Q174" s="2"/>
    </row>
    <row r="175" thickTop="1">
      <c r="A175" s="10"/>
      <c r="B175" s="44">
        <v>524</v>
      </c>
      <c r="C175" s="45" t="s">
        <v>1012</v>
      </c>
      <c r="D175" s="45" t="s">
        <v>7</v>
      </c>
      <c r="E175" s="45" t="s">
        <v>1013</v>
      </c>
      <c r="F175" s="45" t="s">
        <v>7</v>
      </c>
      <c r="G175" s="46" t="s">
        <v>224</v>
      </c>
      <c r="H175" s="57">
        <v>65.543999999999997</v>
      </c>
      <c r="I175" s="58">
        <v>13093.83</v>
      </c>
      <c r="J175" s="59">
        <f>ROUND(H175*I175,2)</f>
        <v>858221.98999999999</v>
      </c>
      <c r="K175" s="60">
        <v>0.20999999999999999</v>
      </c>
      <c r="L175" s="61">
        <f>ROUND(J175*1.21,2)</f>
        <v>1038448.61</v>
      </c>
      <c r="M175" s="13"/>
      <c r="N175" s="2"/>
      <c r="O175" s="2"/>
      <c r="P175" s="2"/>
      <c r="Q175" s="33">
        <f>IF(ISNUMBER(K175),IF(H175&gt;0,IF(I175&gt;0,J175,0),0),0)</f>
        <v>858221.98999999999</v>
      </c>
      <c r="R175" s="9">
        <f>IF(ISNUMBER(K175)=FALSE,J175,0)</f>
        <v>0</v>
      </c>
    </row>
    <row r="176">
      <c r="A176" s="10"/>
      <c r="B176" s="51" t="s">
        <v>125</v>
      </c>
      <c r="C176" s="1"/>
      <c r="D176" s="1"/>
      <c r="E176" s="52" t="s">
        <v>7</v>
      </c>
      <c r="F176" s="1"/>
      <c r="G176" s="1"/>
      <c r="H176" s="43"/>
      <c r="I176" s="1"/>
      <c r="J176" s="43"/>
      <c r="K176" s="1"/>
      <c r="L176" s="1"/>
      <c r="M176" s="13"/>
      <c r="N176" s="2"/>
      <c r="O176" s="2"/>
      <c r="P176" s="2"/>
      <c r="Q176" s="2"/>
    </row>
    <row r="177" thickBot="1">
      <c r="A177" s="10"/>
      <c r="B177" s="53" t="s">
        <v>127</v>
      </c>
      <c r="C177" s="54"/>
      <c r="D177" s="54"/>
      <c r="E177" s="55" t="s">
        <v>1014</v>
      </c>
      <c r="F177" s="54"/>
      <c r="G177" s="54"/>
      <c r="H177" s="56"/>
      <c r="I177" s="54"/>
      <c r="J177" s="56"/>
      <c r="K177" s="54"/>
      <c r="L177" s="54"/>
      <c r="M177" s="13"/>
      <c r="N177" s="2"/>
      <c r="O177" s="2"/>
      <c r="P177" s="2"/>
      <c r="Q177" s="2"/>
    </row>
    <row r="178" thickTop="1">
      <c r="A178" s="10"/>
      <c r="B178" s="44">
        <v>525</v>
      </c>
      <c r="C178" s="45" t="s">
        <v>1015</v>
      </c>
      <c r="D178" s="45" t="s">
        <v>7</v>
      </c>
      <c r="E178" s="45" t="s">
        <v>1016</v>
      </c>
      <c r="F178" s="45" t="s">
        <v>7</v>
      </c>
      <c r="G178" s="46" t="s">
        <v>499</v>
      </c>
      <c r="H178" s="57">
        <v>16.385000000000002</v>
      </c>
      <c r="I178" s="58">
        <v>41542.169999999998</v>
      </c>
      <c r="J178" s="59">
        <f>ROUND(H178*I178,2)</f>
        <v>680668.45999999996</v>
      </c>
      <c r="K178" s="60">
        <v>0.20999999999999999</v>
      </c>
      <c r="L178" s="61">
        <f>ROUND(J178*1.21,2)</f>
        <v>823608.83999999997</v>
      </c>
      <c r="M178" s="13"/>
      <c r="N178" s="2"/>
      <c r="O178" s="2"/>
      <c r="P178" s="2"/>
      <c r="Q178" s="33">
        <f>IF(ISNUMBER(K178),IF(H178&gt;0,IF(I178&gt;0,J178,0),0),0)</f>
        <v>680668.45999999996</v>
      </c>
      <c r="R178" s="9">
        <f>IF(ISNUMBER(K178)=FALSE,J178,0)</f>
        <v>0</v>
      </c>
    </row>
    <row r="179">
      <c r="A179" s="10"/>
      <c r="B179" s="51" t="s">
        <v>125</v>
      </c>
      <c r="C179" s="1"/>
      <c r="D179" s="1"/>
      <c r="E179" s="52" t="s">
        <v>7</v>
      </c>
      <c r="F179" s="1"/>
      <c r="G179" s="1"/>
      <c r="H179" s="43"/>
      <c r="I179" s="1"/>
      <c r="J179" s="43"/>
      <c r="K179" s="1"/>
      <c r="L179" s="1"/>
      <c r="M179" s="13"/>
      <c r="N179" s="2"/>
      <c r="O179" s="2"/>
      <c r="P179" s="2"/>
      <c r="Q179" s="2"/>
    </row>
    <row r="180" thickBot="1">
      <c r="A180" s="10"/>
      <c r="B180" s="53" t="s">
        <v>127</v>
      </c>
      <c r="C180" s="54"/>
      <c r="D180" s="54"/>
      <c r="E180" s="55" t="s">
        <v>1017</v>
      </c>
      <c r="F180" s="54"/>
      <c r="G180" s="54"/>
      <c r="H180" s="56"/>
      <c r="I180" s="54"/>
      <c r="J180" s="56"/>
      <c r="K180" s="54"/>
      <c r="L180" s="54"/>
      <c r="M180" s="13"/>
      <c r="N180" s="2"/>
      <c r="O180" s="2"/>
      <c r="P180" s="2"/>
      <c r="Q180" s="2"/>
    </row>
    <row r="181" thickTop="1">
      <c r="A181" s="10"/>
      <c r="B181" s="44">
        <v>526</v>
      </c>
      <c r="C181" s="45" t="s">
        <v>1018</v>
      </c>
      <c r="D181" s="45" t="s">
        <v>7</v>
      </c>
      <c r="E181" s="45" t="s">
        <v>1019</v>
      </c>
      <c r="F181" s="45" t="s">
        <v>7</v>
      </c>
      <c r="G181" s="46" t="s">
        <v>169</v>
      </c>
      <c r="H181" s="57">
        <v>4.75</v>
      </c>
      <c r="I181" s="58">
        <v>355.37</v>
      </c>
      <c r="J181" s="59">
        <f>ROUND(H181*I181,2)</f>
        <v>1688.01</v>
      </c>
      <c r="K181" s="60">
        <v>0.20999999999999999</v>
      </c>
      <c r="L181" s="61">
        <f>ROUND(J181*1.21,2)</f>
        <v>2042.49</v>
      </c>
      <c r="M181" s="13"/>
      <c r="N181" s="2"/>
      <c r="O181" s="2"/>
      <c r="P181" s="2"/>
      <c r="Q181" s="33">
        <f>IF(ISNUMBER(K181),IF(H181&gt;0,IF(I181&gt;0,J181,0),0),0)</f>
        <v>1688.01</v>
      </c>
      <c r="R181" s="9">
        <f>IF(ISNUMBER(K181)=FALSE,J181,0)</f>
        <v>0</v>
      </c>
    </row>
    <row r="182">
      <c r="A182" s="10"/>
      <c r="B182" s="51" t="s">
        <v>125</v>
      </c>
      <c r="C182" s="1"/>
      <c r="D182" s="1"/>
      <c r="E182" s="52" t="s">
        <v>7</v>
      </c>
      <c r="F182" s="1"/>
      <c r="G182" s="1"/>
      <c r="H182" s="43"/>
      <c r="I182" s="1"/>
      <c r="J182" s="43"/>
      <c r="K182" s="1"/>
      <c r="L182" s="1"/>
      <c r="M182" s="13"/>
      <c r="N182" s="2"/>
      <c r="O182" s="2"/>
      <c r="P182" s="2"/>
      <c r="Q182" s="2"/>
    </row>
    <row r="183" thickBot="1">
      <c r="A183" s="10"/>
      <c r="B183" s="53" t="s">
        <v>127</v>
      </c>
      <c r="C183" s="54"/>
      <c r="D183" s="54"/>
      <c r="E183" s="55" t="s">
        <v>1020</v>
      </c>
      <c r="F183" s="54"/>
      <c r="G183" s="54"/>
      <c r="H183" s="56"/>
      <c r="I183" s="54"/>
      <c r="J183" s="56"/>
      <c r="K183" s="54"/>
      <c r="L183" s="54"/>
      <c r="M183" s="13"/>
      <c r="N183" s="2"/>
      <c r="O183" s="2"/>
      <c r="P183" s="2"/>
      <c r="Q183" s="2"/>
    </row>
    <row r="184" thickTop="1">
      <c r="A184" s="10"/>
      <c r="B184" s="44">
        <v>527</v>
      </c>
      <c r="C184" s="45" t="s">
        <v>1021</v>
      </c>
      <c r="D184" s="45" t="s">
        <v>7</v>
      </c>
      <c r="E184" s="45" t="s">
        <v>1022</v>
      </c>
      <c r="F184" s="45" t="s">
        <v>7</v>
      </c>
      <c r="G184" s="46" t="s">
        <v>181</v>
      </c>
      <c r="H184" s="57">
        <v>18.800000000000001</v>
      </c>
      <c r="I184" s="58">
        <v>1892.8900000000001</v>
      </c>
      <c r="J184" s="59">
        <f>ROUND(H184*I184,2)</f>
        <v>35586.330000000002</v>
      </c>
      <c r="K184" s="60">
        <v>0.20999999999999999</v>
      </c>
      <c r="L184" s="61">
        <f>ROUND(J184*1.21,2)</f>
        <v>43059.459999999999</v>
      </c>
      <c r="M184" s="13"/>
      <c r="N184" s="2"/>
      <c r="O184" s="2"/>
      <c r="P184" s="2"/>
      <c r="Q184" s="33">
        <f>IF(ISNUMBER(K184),IF(H184&gt;0,IF(I184&gt;0,J184,0),0),0)</f>
        <v>35586.330000000002</v>
      </c>
      <c r="R184" s="9">
        <f>IF(ISNUMBER(K184)=FALSE,J184,0)</f>
        <v>0</v>
      </c>
    </row>
    <row r="185">
      <c r="A185" s="10"/>
      <c r="B185" s="51" t="s">
        <v>125</v>
      </c>
      <c r="C185" s="1"/>
      <c r="D185" s="1"/>
      <c r="E185" s="52" t="s">
        <v>7</v>
      </c>
      <c r="F185" s="1"/>
      <c r="G185" s="1"/>
      <c r="H185" s="43"/>
      <c r="I185" s="1"/>
      <c r="J185" s="43"/>
      <c r="K185" s="1"/>
      <c r="L185" s="1"/>
      <c r="M185" s="13"/>
      <c r="N185" s="2"/>
      <c r="O185" s="2"/>
      <c r="P185" s="2"/>
      <c r="Q185" s="2"/>
    </row>
    <row r="186" thickBot="1">
      <c r="A186" s="10"/>
      <c r="B186" s="53" t="s">
        <v>127</v>
      </c>
      <c r="C186" s="54"/>
      <c r="D186" s="54"/>
      <c r="E186" s="55" t="s">
        <v>1023</v>
      </c>
      <c r="F186" s="54"/>
      <c r="G186" s="54"/>
      <c r="H186" s="56"/>
      <c r="I186" s="54"/>
      <c r="J186" s="56"/>
      <c r="K186" s="54"/>
      <c r="L186" s="54"/>
      <c r="M186" s="13"/>
      <c r="N186" s="2"/>
      <c r="O186" s="2"/>
      <c r="P186" s="2"/>
      <c r="Q186" s="2"/>
    </row>
    <row r="187" thickTop="1">
      <c r="A187" s="10"/>
      <c r="B187" s="44">
        <v>528</v>
      </c>
      <c r="C187" s="45" t="s">
        <v>677</v>
      </c>
      <c r="D187" s="45" t="s">
        <v>7</v>
      </c>
      <c r="E187" s="45" t="s">
        <v>678</v>
      </c>
      <c r="F187" s="45" t="s">
        <v>7</v>
      </c>
      <c r="G187" s="46" t="s">
        <v>224</v>
      </c>
      <c r="H187" s="57">
        <v>22.581</v>
      </c>
      <c r="I187" s="58">
        <v>4141.4399999999996</v>
      </c>
      <c r="J187" s="59">
        <f>ROUND(H187*I187,2)</f>
        <v>93517.860000000001</v>
      </c>
      <c r="K187" s="60">
        <v>0.20999999999999999</v>
      </c>
      <c r="L187" s="61">
        <f>ROUND(J187*1.21,2)</f>
        <v>113156.61</v>
      </c>
      <c r="M187" s="13"/>
      <c r="N187" s="2"/>
      <c r="O187" s="2"/>
      <c r="P187" s="2"/>
      <c r="Q187" s="33">
        <f>IF(ISNUMBER(K187),IF(H187&gt;0,IF(I187&gt;0,J187,0),0),0)</f>
        <v>93517.860000000001</v>
      </c>
      <c r="R187" s="9">
        <f>IF(ISNUMBER(K187)=FALSE,J187,0)</f>
        <v>0</v>
      </c>
    </row>
    <row r="188">
      <c r="A188" s="10"/>
      <c r="B188" s="51" t="s">
        <v>125</v>
      </c>
      <c r="C188" s="1"/>
      <c r="D188" s="1"/>
      <c r="E188" s="52" t="s">
        <v>7</v>
      </c>
      <c r="F188" s="1"/>
      <c r="G188" s="1"/>
      <c r="H188" s="43"/>
      <c r="I188" s="1"/>
      <c r="J188" s="43"/>
      <c r="K188" s="1"/>
      <c r="L188" s="1"/>
      <c r="M188" s="13"/>
      <c r="N188" s="2"/>
      <c r="O188" s="2"/>
      <c r="P188" s="2"/>
      <c r="Q188" s="2"/>
    </row>
    <row r="189" thickBot="1">
      <c r="A189" s="10"/>
      <c r="B189" s="53" t="s">
        <v>127</v>
      </c>
      <c r="C189" s="54"/>
      <c r="D189" s="54"/>
      <c r="E189" s="55" t="s">
        <v>1024</v>
      </c>
      <c r="F189" s="54"/>
      <c r="G189" s="54"/>
      <c r="H189" s="56"/>
      <c r="I189" s="54"/>
      <c r="J189" s="56"/>
      <c r="K189" s="54"/>
      <c r="L189" s="54"/>
      <c r="M189" s="13"/>
      <c r="N189" s="2"/>
      <c r="O189" s="2"/>
      <c r="P189" s="2"/>
      <c r="Q189" s="2"/>
    </row>
    <row r="190" thickTop="1">
      <c r="A190" s="10"/>
      <c r="B190" s="44">
        <v>529</v>
      </c>
      <c r="C190" s="45" t="s">
        <v>1025</v>
      </c>
      <c r="D190" s="45" t="s">
        <v>7</v>
      </c>
      <c r="E190" s="45" t="s">
        <v>1026</v>
      </c>
      <c r="F190" s="45" t="s">
        <v>7</v>
      </c>
      <c r="G190" s="46" t="s">
        <v>224</v>
      </c>
      <c r="H190" s="57">
        <v>13.535</v>
      </c>
      <c r="I190" s="58">
        <v>4800.1300000000001</v>
      </c>
      <c r="J190" s="59">
        <f>ROUND(H190*I190,2)</f>
        <v>64969.760000000002</v>
      </c>
      <c r="K190" s="60">
        <v>0.20999999999999999</v>
      </c>
      <c r="L190" s="61">
        <f>ROUND(J190*1.21,2)</f>
        <v>78613.410000000003</v>
      </c>
      <c r="M190" s="13"/>
      <c r="N190" s="2"/>
      <c r="O190" s="2"/>
      <c r="P190" s="2"/>
      <c r="Q190" s="33">
        <f>IF(ISNUMBER(K190),IF(H190&gt;0,IF(I190&gt;0,J190,0),0),0)</f>
        <v>64969.760000000002</v>
      </c>
      <c r="R190" s="9">
        <f>IF(ISNUMBER(K190)=FALSE,J190,0)</f>
        <v>0</v>
      </c>
    </row>
    <row r="191">
      <c r="A191" s="10"/>
      <c r="B191" s="51" t="s">
        <v>125</v>
      </c>
      <c r="C191" s="1"/>
      <c r="D191" s="1"/>
      <c r="E191" s="52" t="s">
        <v>7</v>
      </c>
      <c r="F191" s="1"/>
      <c r="G191" s="1"/>
      <c r="H191" s="43"/>
      <c r="I191" s="1"/>
      <c r="J191" s="43"/>
      <c r="K191" s="1"/>
      <c r="L191" s="1"/>
      <c r="M191" s="13"/>
      <c r="N191" s="2"/>
      <c r="O191" s="2"/>
      <c r="P191" s="2"/>
      <c r="Q191" s="2"/>
    </row>
    <row r="192" thickBot="1">
      <c r="A192" s="10"/>
      <c r="B192" s="53" t="s">
        <v>127</v>
      </c>
      <c r="C192" s="54"/>
      <c r="D192" s="54"/>
      <c r="E192" s="55" t="s">
        <v>1027</v>
      </c>
      <c r="F192" s="54"/>
      <c r="G192" s="54"/>
      <c r="H192" s="56"/>
      <c r="I192" s="54"/>
      <c r="J192" s="56"/>
      <c r="K192" s="54"/>
      <c r="L192" s="54"/>
      <c r="M192" s="13"/>
      <c r="N192" s="2"/>
      <c r="O192" s="2"/>
      <c r="P192" s="2"/>
      <c r="Q192" s="2"/>
    </row>
    <row r="193" thickTop="1">
      <c r="A193" s="10"/>
      <c r="B193" s="44">
        <v>530</v>
      </c>
      <c r="C193" s="45" t="s">
        <v>1028</v>
      </c>
      <c r="D193" s="45" t="s">
        <v>7</v>
      </c>
      <c r="E193" s="45" t="s">
        <v>1029</v>
      </c>
      <c r="F193" s="45" t="s">
        <v>7</v>
      </c>
      <c r="G193" s="46" t="s">
        <v>224</v>
      </c>
      <c r="H193" s="57">
        <v>1.71</v>
      </c>
      <c r="I193" s="58">
        <v>2562.75</v>
      </c>
      <c r="J193" s="59">
        <f>ROUND(H193*I193,2)</f>
        <v>4382.3000000000002</v>
      </c>
      <c r="K193" s="60">
        <v>0.20999999999999999</v>
      </c>
      <c r="L193" s="61">
        <f>ROUND(J193*1.21,2)</f>
        <v>5302.5799999999999</v>
      </c>
      <c r="M193" s="13"/>
      <c r="N193" s="2"/>
      <c r="O193" s="2"/>
      <c r="P193" s="2"/>
      <c r="Q193" s="33">
        <f>IF(ISNUMBER(K193),IF(H193&gt;0,IF(I193&gt;0,J193,0),0),0)</f>
        <v>4382.3000000000002</v>
      </c>
      <c r="R193" s="9">
        <f>IF(ISNUMBER(K193)=FALSE,J193,0)</f>
        <v>0</v>
      </c>
    </row>
    <row r="194">
      <c r="A194" s="10"/>
      <c r="B194" s="51" t="s">
        <v>125</v>
      </c>
      <c r="C194" s="1"/>
      <c r="D194" s="1"/>
      <c r="E194" s="52" t="s">
        <v>7</v>
      </c>
      <c r="F194" s="1"/>
      <c r="G194" s="1"/>
      <c r="H194" s="43"/>
      <c r="I194" s="1"/>
      <c r="J194" s="43"/>
      <c r="K194" s="1"/>
      <c r="L194" s="1"/>
      <c r="M194" s="13"/>
      <c r="N194" s="2"/>
      <c r="O194" s="2"/>
      <c r="P194" s="2"/>
      <c r="Q194" s="2"/>
    </row>
    <row r="195" thickBot="1">
      <c r="A195" s="10"/>
      <c r="B195" s="53" t="s">
        <v>127</v>
      </c>
      <c r="C195" s="54"/>
      <c r="D195" s="54"/>
      <c r="E195" s="55" t="s">
        <v>1030</v>
      </c>
      <c r="F195" s="54"/>
      <c r="G195" s="54"/>
      <c r="H195" s="56"/>
      <c r="I195" s="54"/>
      <c r="J195" s="56"/>
      <c r="K195" s="54"/>
      <c r="L195" s="54"/>
      <c r="M195" s="13"/>
      <c r="N195" s="2"/>
      <c r="O195" s="2"/>
      <c r="P195" s="2"/>
      <c r="Q195" s="2"/>
    </row>
    <row r="196" thickTop="1">
      <c r="A196" s="10"/>
      <c r="B196" s="44">
        <v>531</v>
      </c>
      <c r="C196" s="45" t="s">
        <v>1031</v>
      </c>
      <c r="D196" s="45" t="s">
        <v>7</v>
      </c>
      <c r="E196" s="45" t="s">
        <v>1032</v>
      </c>
      <c r="F196" s="45" t="s">
        <v>7</v>
      </c>
      <c r="G196" s="46" t="s">
        <v>224</v>
      </c>
      <c r="H196" s="57">
        <v>103.43600000000001</v>
      </c>
      <c r="I196" s="58">
        <v>1263.3299999999999</v>
      </c>
      <c r="J196" s="59">
        <f>ROUND(H196*I196,2)</f>
        <v>130673.8</v>
      </c>
      <c r="K196" s="60">
        <v>0.20999999999999999</v>
      </c>
      <c r="L196" s="61">
        <f>ROUND(J196*1.21,2)</f>
        <v>158115.29999999999</v>
      </c>
      <c r="M196" s="13"/>
      <c r="N196" s="2"/>
      <c r="O196" s="2"/>
      <c r="P196" s="2"/>
      <c r="Q196" s="33">
        <f>IF(ISNUMBER(K196),IF(H196&gt;0,IF(I196&gt;0,J196,0),0),0)</f>
        <v>130673.8</v>
      </c>
      <c r="R196" s="9">
        <f>IF(ISNUMBER(K196)=FALSE,J196,0)</f>
        <v>0</v>
      </c>
    </row>
    <row r="197">
      <c r="A197" s="10"/>
      <c r="B197" s="51" t="s">
        <v>125</v>
      </c>
      <c r="C197" s="1"/>
      <c r="D197" s="1"/>
      <c r="E197" s="52" t="s">
        <v>7</v>
      </c>
      <c r="F197" s="1"/>
      <c r="G197" s="1"/>
      <c r="H197" s="43"/>
      <c r="I197" s="1"/>
      <c r="J197" s="43"/>
      <c r="K197" s="1"/>
      <c r="L197" s="1"/>
      <c r="M197" s="13"/>
      <c r="N197" s="2"/>
      <c r="O197" s="2"/>
      <c r="P197" s="2"/>
      <c r="Q197" s="2"/>
    </row>
    <row r="198" thickBot="1">
      <c r="A198" s="10"/>
      <c r="B198" s="53" t="s">
        <v>127</v>
      </c>
      <c r="C198" s="54"/>
      <c r="D198" s="54"/>
      <c r="E198" s="55" t="s">
        <v>1033</v>
      </c>
      <c r="F198" s="54"/>
      <c r="G198" s="54"/>
      <c r="H198" s="56"/>
      <c r="I198" s="54"/>
      <c r="J198" s="56"/>
      <c r="K198" s="54"/>
      <c r="L198" s="54"/>
      <c r="M198" s="13"/>
      <c r="N198" s="2"/>
      <c r="O198" s="2"/>
      <c r="P198" s="2"/>
      <c r="Q198" s="2"/>
    </row>
    <row r="199" thickTop="1">
      <c r="A199" s="10"/>
      <c r="B199" s="44">
        <v>532</v>
      </c>
      <c r="C199" s="45" t="s">
        <v>1034</v>
      </c>
      <c r="D199" s="45" t="s">
        <v>7</v>
      </c>
      <c r="E199" s="45" t="s">
        <v>1035</v>
      </c>
      <c r="F199" s="45" t="s">
        <v>7</v>
      </c>
      <c r="G199" s="46" t="s">
        <v>224</v>
      </c>
      <c r="H199" s="57">
        <v>202.16</v>
      </c>
      <c r="I199" s="58">
        <v>1155.9100000000001</v>
      </c>
      <c r="J199" s="59">
        <f>ROUND(H199*I199,2)</f>
        <v>233678.76999999999</v>
      </c>
      <c r="K199" s="60">
        <v>0.20999999999999999</v>
      </c>
      <c r="L199" s="61">
        <f>ROUND(J199*1.21,2)</f>
        <v>282751.31</v>
      </c>
      <c r="M199" s="13"/>
      <c r="N199" s="2"/>
      <c r="O199" s="2"/>
      <c r="P199" s="2"/>
      <c r="Q199" s="33">
        <f>IF(ISNUMBER(K199),IF(H199&gt;0,IF(I199&gt;0,J199,0),0),0)</f>
        <v>233678.76999999999</v>
      </c>
      <c r="R199" s="9">
        <f>IF(ISNUMBER(K199)=FALSE,J199,0)</f>
        <v>0</v>
      </c>
    </row>
    <row r="200">
      <c r="A200" s="10"/>
      <c r="B200" s="51" t="s">
        <v>125</v>
      </c>
      <c r="C200" s="1"/>
      <c r="D200" s="1"/>
      <c r="E200" s="52" t="s">
        <v>7</v>
      </c>
      <c r="F200" s="1"/>
      <c r="G200" s="1"/>
      <c r="H200" s="43"/>
      <c r="I200" s="1"/>
      <c r="J200" s="43"/>
      <c r="K200" s="1"/>
      <c r="L200" s="1"/>
      <c r="M200" s="13"/>
      <c r="N200" s="2"/>
      <c r="O200" s="2"/>
      <c r="P200" s="2"/>
      <c r="Q200" s="2"/>
    </row>
    <row r="201" thickBot="1">
      <c r="A201" s="10"/>
      <c r="B201" s="53" t="s">
        <v>127</v>
      </c>
      <c r="C201" s="54"/>
      <c r="D201" s="54"/>
      <c r="E201" s="55" t="s">
        <v>1036</v>
      </c>
      <c r="F201" s="54"/>
      <c r="G201" s="54"/>
      <c r="H201" s="56"/>
      <c r="I201" s="54"/>
      <c r="J201" s="56"/>
      <c r="K201" s="54"/>
      <c r="L201" s="54"/>
      <c r="M201" s="13"/>
      <c r="N201" s="2"/>
      <c r="O201" s="2"/>
      <c r="P201" s="2"/>
      <c r="Q201" s="2"/>
    </row>
    <row r="202" thickTop="1">
      <c r="A202" s="10"/>
      <c r="B202" s="44">
        <v>533</v>
      </c>
      <c r="C202" s="45" t="s">
        <v>1037</v>
      </c>
      <c r="D202" s="45" t="s">
        <v>7</v>
      </c>
      <c r="E202" s="45" t="s">
        <v>1038</v>
      </c>
      <c r="F202" s="45" t="s">
        <v>7</v>
      </c>
      <c r="G202" s="46" t="s">
        <v>224</v>
      </c>
      <c r="H202" s="57">
        <v>8.3000000000000007</v>
      </c>
      <c r="I202" s="58">
        <v>6186.04</v>
      </c>
      <c r="J202" s="59">
        <f>ROUND(H202*I202,2)</f>
        <v>51344.129999999997</v>
      </c>
      <c r="K202" s="60">
        <v>0.20999999999999999</v>
      </c>
      <c r="L202" s="61">
        <f>ROUND(J202*1.21,2)</f>
        <v>62126.400000000001</v>
      </c>
      <c r="M202" s="13"/>
      <c r="N202" s="2"/>
      <c r="O202" s="2"/>
      <c r="P202" s="2"/>
      <c r="Q202" s="33">
        <f>IF(ISNUMBER(K202),IF(H202&gt;0,IF(I202&gt;0,J202,0),0),0)</f>
        <v>51344.129999999997</v>
      </c>
      <c r="R202" s="9">
        <f>IF(ISNUMBER(K202)=FALSE,J202,0)</f>
        <v>0</v>
      </c>
    </row>
    <row r="203">
      <c r="A203" s="10"/>
      <c r="B203" s="51" t="s">
        <v>125</v>
      </c>
      <c r="C203" s="1"/>
      <c r="D203" s="1"/>
      <c r="E203" s="52" t="s">
        <v>7</v>
      </c>
      <c r="F203" s="1"/>
      <c r="G203" s="1"/>
      <c r="H203" s="43"/>
      <c r="I203" s="1"/>
      <c r="J203" s="43"/>
      <c r="K203" s="1"/>
      <c r="L203" s="1"/>
      <c r="M203" s="13"/>
      <c r="N203" s="2"/>
      <c r="O203" s="2"/>
      <c r="P203" s="2"/>
      <c r="Q203" s="2"/>
    </row>
    <row r="204" thickBot="1">
      <c r="A204" s="10"/>
      <c r="B204" s="53" t="s">
        <v>127</v>
      </c>
      <c r="C204" s="54"/>
      <c r="D204" s="54"/>
      <c r="E204" s="55" t="s">
        <v>1039</v>
      </c>
      <c r="F204" s="54"/>
      <c r="G204" s="54"/>
      <c r="H204" s="56"/>
      <c r="I204" s="54"/>
      <c r="J204" s="56"/>
      <c r="K204" s="54"/>
      <c r="L204" s="54"/>
      <c r="M204" s="13"/>
      <c r="N204" s="2"/>
      <c r="O204" s="2"/>
      <c r="P204" s="2"/>
      <c r="Q204" s="2"/>
    </row>
    <row r="205" thickTop="1">
      <c r="A205" s="10"/>
      <c r="B205" s="44">
        <v>534</v>
      </c>
      <c r="C205" s="45" t="s">
        <v>1040</v>
      </c>
      <c r="D205" s="45" t="s">
        <v>7</v>
      </c>
      <c r="E205" s="45" t="s">
        <v>1041</v>
      </c>
      <c r="F205" s="45" t="s">
        <v>7</v>
      </c>
      <c r="G205" s="46" t="s">
        <v>224</v>
      </c>
      <c r="H205" s="57">
        <v>9.1799999999999997</v>
      </c>
      <c r="I205" s="58">
        <v>2224.04</v>
      </c>
      <c r="J205" s="59">
        <f>ROUND(H205*I205,2)</f>
        <v>20416.689999999999</v>
      </c>
      <c r="K205" s="60">
        <v>0.20999999999999999</v>
      </c>
      <c r="L205" s="61">
        <f>ROUND(J205*1.21,2)</f>
        <v>24704.189999999999</v>
      </c>
      <c r="M205" s="13"/>
      <c r="N205" s="2"/>
      <c r="O205" s="2"/>
      <c r="P205" s="2"/>
      <c r="Q205" s="33">
        <f>IF(ISNUMBER(K205),IF(H205&gt;0,IF(I205&gt;0,J205,0),0),0)</f>
        <v>20416.689999999999</v>
      </c>
      <c r="R205" s="9">
        <f>IF(ISNUMBER(K205)=FALSE,J205,0)</f>
        <v>0</v>
      </c>
    </row>
    <row r="206">
      <c r="A206" s="10"/>
      <c r="B206" s="51" t="s">
        <v>125</v>
      </c>
      <c r="C206" s="1"/>
      <c r="D206" s="1"/>
      <c r="E206" s="52" t="s">
        <v>7</v>
      </c>
      <c r="F206" s="1"/>
      <c r="G206" s="1"/>
      <c r="H206" s="43"/>
      <c r="I206" s="1"/>
      <c r="J206" s="43"/>
      <c r="K206" s="1"/>
      <c r="L206" s="1"/>
      <c r="M206" s="13"/>
      <c r="N206" s="2"/>
      <c r="O206" s="2"/>
      <c r="P206" s="2"/>
      <c r="Q206" s="2"/>
    </row>
    <row r="207" thickBot="1">
      <c r="A207" s="10"/>
      <c r="B207" s="53" t="s">
        <v>127</v>
      </c>
      <c r="C207" s="54"/>
      <c r="D207" s="54"/>
      <c r="E207" s="55" t="s">
        <v>1042</v>
      </c>
      <c r="F207" s="54"/>
      <c r="G207" s="54"/>
      <c r="H207" s="56"/>
      <c r="I207" s="54"/>
      <c r="J207" s="56"/>
      <c r="K207" s="54"/>
      <c r="L207" s="54"/>
      <c r="M207" s="13"/>
      <c r="N207" s="2"/>
      <c r="O207" s="2"/>
      <c r="P207" s="2"/>
      <c r="Q207" s="2"/>
    </row>
    <row r="208" thickTop="1">
      <c r="A208" s="10"/>
      <c r="B208" s="44">
        <v>535</v>
      </c>
      <c r="C208" s="45" t="s">
        <v>314</v>
      </c>
      <c r="D208" s="45" t="s">
        <v>7</v>
      </c>
      <c r="E208" s="45" t="s">
        <v>315</v>
      </c>
      <c r="F208" s="45" t="s">
        <v>7</v>
      </c>
      <c r="G208" s="46" t="s">
        <v>224</v>
      </c>
      <c r="H208" s="57">
        <v>20.957999999999998</v>
      </c>
      <c r="I208" s="58">
        <v>7016.9899999999998</v>
      </c>
      <c r="J208" s="59">
        <f>ROUND(H208*I208,2)</f>
        <v>147062.07999999999</v>
      </c>
      <c r="K208" s="60">
        <v>0.20999999999999999</v>
      </c>
      <c r="L208" s="61">
        <f>ROUND(J208*1.21,2)</f>
        <v>177945.12</v>
      </c>
      <c r="M208" s="13"/>
      <c r="N208" s="2"/>
      <c r="O208" s="2"/>
      <c r="P208" s="2"/>
      <c r="Q208" s="33">
        <f>IF(ISNUMBER(K208),IF(H208&gt;0,IF(I208&gt;0,J208,0),0),0)</f>
        <v>147062.07999999999</v>
      </c>
      <c r="R208" s="9">
        <f>IF(ISNUMBER(K208)=FALSE,J208,0)</f>
        <v>0</v>
      </c>
    </row>
    <row r="209">
      <c r="A209" s="10"/>
      <c r="B209" s="51" t="s">
        <v>125</v>
      </c>
      <c r="C209" s="1"/>
      <c r="D209" s="1"/>
      <c r="E209" s="52" t="s">
        <v>7</v>
      </c>
      <c r="F209" s="1"/>
      <c r="G209" s="1"/>
      <c r="H209" s="43"/>
      <c r="I209" s="1"/>
      <c r="J209" s="43"/>
      <c r="K209" s="1"/>
      <c r="L209" s="1"/>
      <c r="M209" s="13"/>
      <c r="N209" s="2"/>
      <c r="O209" s="2"/>
      <c r="P209" s="2"/>
      <c r="Q209" s="2"/>
    </row>
    <row r="210" thickBot="1">
      <c r="A210" s="10"/>
      <c r="B210" s="53" t="s">
        <v>127</v>
      </c>
      <c r="C210" s="54"/>
      <c r="D210" s="54"/>
      <c r="E210" s="55" t="s">
        <v>1043</v>
      </c>
      <c r="F210" s="54"/>
      <c r="G210" s="54"/>
      <c r="H210" s="56"/>
      <c r="I210" s="54"/>
      <c r="J210" s="56"/>
      <c r="K210" s="54"/>
      <c r="L210" s="54"/>
      <c r="M210" s="13"/>
      <c r="N210" s="2"/>
      <c r="O210" s="2"/>
      <c r="P210" s="2"/>
      <c r="Q210" s="2"/>
    </row>
    <row r="211" thickTop="1" thickBot="1" ht="25" customHeight="1">
      <c r="A211" s="10"/>
      <c r="B211" s="1"/>
      <c r="C211" s="62">
        <v>4</v>
      </c>
      <c r="D211" s="1"/>
      <c r="E211" s="63" t="s">
        <v>193</v>
      </c>
      <c r="F211" s="1"/>
      <c r="G211" s="64" t="s">
        <v>137</v>
      </c>
      <c r="H211" s="65">
        <f>J169+J172+J175+J178+J181+J184+J187+J190+J193+J196+J199+J202+J205+J208</f>
        <v>2704908.1599999997</v>
      </c>
      <c r="I211" s="64" t="s">
        <v>138</v>
      </c>
      <c r="J211" s="66">
        <f>(L211-H211)</f>
        <v>568030.71000000043</v>
      </c>
      <c r="K211" s="64" t="s">
        <v>139</v>
      </c>
      <c r="L211" s="67">
        <f>ROUND((J169+J172+J175+J178+J181+J184+J187+J190+J193+J196+J199+J202+J205+J208)*1.21,2)</f>
        <v>3272938.8700000001</v>
      </c>
      <c r="M211" s="13"/>
      <c r="N211" s="2"/>
      <c r="O211" s="2"/>
      <c r="P211" s="2"/>
      <c r="Q211" s="33">
        <f>0+Q169+Q172+Q175+Q178+Q181+Q184+Q187+Q190+Q193+Q196+Q199+Q202+Q205+Q208</f>
        <v>2704908.1599999997</v>
      </c>
      <c r="R211" s="9">
        <f>0+R169+R172+R175+R178+R181+R184+R187+R190+R193+R196+R199+R202+R205+R208</f>
        <v>0</v>
      </c>
      <c r="S211" s="68">
        <f>Q211*(1+J211)+R211</f>
        <v>1536473607517.7546</v>
      </c>
    </row>
    <row r="212" thickTop="1" thickBot="1" ht="25" customHeight="1">
      <c r="A212" s="10"/>
      <c r="B212" s="69"/>
      <c r="C212" s="69"/>
      <c r="D212" s="69"/>
      <c r="E212" s="70"/>
      <c r="F212" s="69"/>
      <c r="G212" s="71" t="s">
        <v>140</v>
      </c>
      <c r="H212" s="72">
        <f>0+J169+J172+J175+J178+J181+J184+J187+J190+J193+J196+J199+J202+J205+J208</f>
        <v>2704908.1599999997</v>
      </c>
      <c r="I212" s="71" t="s">
        <v>141</v>
      </c>
      <c r="J212" s="73">
        <f>0+J211</f>
        <v>568030.71000000043</v>
      </c>
      <c r="K212" s="71" t="s">
        <v>142</v>
      </c>
      <c r="L212" s="74">
        <f>0+L211</f>
        <v>3272938.8700000001</v>
      </c>
      <c r="M212" s="13"/>
      <c r="N212" s="2"/>
      <c r="O212" s="2"/>
      <c r="P212" s="2"/>
      <c r="Q212" s="2"/>
    </row>
    <row r="213" ht="40" customHeight="1">
      <c r="A213" s="10"/>
      <c r="B213" s="75" t="s">
        <v>1044</v>
      </c>
      <c r="C213" s="1"/>
      <c r="D213" s="1"/>
      <c r="E213" s="1"/>
      <c r="F213" s="1"/>
      <c r="G213" s="1"/>
      <c r="H213" s="43"/>
      <c r="I213" s="1"/>
      <c r="J213" s="43"/>
      <c r="K213" s="1"/>
      <c r="L213" s="1"/>
      <c r="M213" s="13"/>
      <c r="N213" s="2"/>
      <c r="O213" s="2"/>
      <c r="P213" s="2"/>
      <c r="Q213" s="2"/>
    </row>
    <row r="214">
      <c r="A214" s="10"/>
      <c r="B214" s="44">
        <v>536</v>
      </c>
      <c r="C214" s="45" t="s">
        <v>319</v>
      </c>
      <c r="D214" s="45" t="s">
        <v>7</v>
      </c>
      <c r="E214" s="45" t="s">
        <v>320</v>
      </c>
      <c r="F214" s="45" t="s">
        <v>7</v>
      </c>
      <c r="G214" s="46" t="s">
        <v>224</v>
      </c>
      <c r="H214" s="47">
        <v>30.643999999999998</v>
      </c>
      <c r="I214" s="26">
        <v>1750.1400000000001</v>
      </c>
      <c r="J214" s="48">
        <f>ROUND(H214*I214,2)</f>
        <v>53631.290000000001</v>
      </c>
      <c r="K214" s="49">
        <v>0.20999999999999999</v>
      </c>
      <c r="L214" s="50">
        <f>ROUND(J214*1.21,2)</f>
        <v>64893.860000000001</v>
      </c>
      <c r="M214" s="13"/>
      <c r="N214" s="2"/>
      <c r="O214" s="2"/>
      <c r="P214" s="2"/>
      <c r="Q214" s="33">
        <f>IF(ISNUMBER(K214),IF(H214&gt;0,IF(I214&gt;0,J214,0),0),0)</f>
        <v>53631.290000000001</v>
      </c>
      <c r="R214" s="9">
        <f>IF(ISNUMBER(K214)=FALSE,J214,0)</f>
        <v>0</v>
      </c>
    </row>
    <row r="215">
      <c r="A215" s="10"/>
      <c r="B215" s="51" t="s">
        <v>125</v>
      </c>
      <c r="C215" s="1"/>
      <c r="D215" s="1"/>
      <c r="E215" s="52" t="s">
        <v>7</v>
      </c>
      <c r="F215" s="1"/>
      <c r="G215" s="1"/>
      <c r="H215" s="43"/>
      <c r="I215" s="1"/>
      <c r="J215" s="43"/>
      <c r="K215" s="1"/>
      <c r="L215" s="1"/>
      <c r="M215" s="13"/>
      <c r="N215" s="2"/>
      <c r="O215" s="2"/>
      <c r="P215" s="2"/>
      <c r="Q215" s="2"/>
    </row>
    <row r="216" thickBot="1">
      <c r="A216" s="10"/>
      <c r="B216" s="53" t="s">
        <v>127</v>
      </c>
      <c r="C216" s="54"/>
      <c r="D216" s="54"/>
      <c r="E216" s="55" t="s">
        <v>1045</v>
      </c>
      <c r="F216" s="54"/>
      <c r="G216" s="54"/>
      <c r="H216" s="56"/>
      <c r="I216" s="54"/>
      <c r="J216" s="56"/>
      <c r="K216" s="54"/>
      <c r="L216" s="54"/>
      <c r="M216" s="13"/>
      <c r="N216" s="2"/>
      <c r="O216" s="2"/>
      <c r="P216" s="2"/>
      <c r="Q216" s="2"/>
    </row>
    <row r="217" thickTop="1">
      <c r="A217" s="10"/>
      <c r="B217" s="44">
        <v>537</v>
      </c>
      <c r="C217" s="45" t="s">
        <v>328</v>
      </c>
      <c r="D217" s="45" t="s">
        <v>7</v>
      </c>
      <c r="E217" s="45" t="s">
        <v>329</v>
      </c>
      <c r="F217" s="45" t="s">
        <v>7</v>
      </c>
      <c r="G217" s="46" t="s">
        <v>224</v>
      </c>
      <c r="H217" s="57">
        <v>50.241</v>
      </c>
      <c r="I217" s="58">
        <v>1081.04</v>
      </c>
      <c r="J217" s="59">
        <f>ROUND(H217*I217,2)</f>
        <v>54312.529999999999</v>
      </c>
      <c r="K217" s="60">
        <v>0.20999999999999999</v>
      </c>
      <c r="L217" s="61">
        <f>ROUND(J217*1.21,2)</f>
        <v>65718.160000000003</v>
      </c>
      <c r="M217" s="13"/>
      <c r="N217" s="2"/>
      <c r="O217" s="2"/>
      <c r="P217" s="2"/>
      <c r="Q217" s="33">
        <f>IF(ISNUMBER(K217),IF(H217&gt;0,IF(I217&gt;0,J217,0),0),0)</f>
        <v>54312.529999999999</v>
      </c>
      <c r="R217" s="9">
        <f>IF(ISNUMBER(K217)=FALSE,J217,0)</f>
        <v>0</v>
      </c>
    </row>
    <row r="218">
      <c r="A218" s="10"/>
      <c r="B218" s="51" t="s">
        <v>125</v>
      </c>
      <c r="C218" s="1"/>
      <c r="D218" s="1"/>
      <c r="E218" s="52" t="s">
        <v>7</v>
      </c>
      <c r="F218" s="1"/>
      <c r="G218" s="1"/>
      <c r="H218" s="43"/>
      <c r="I218" s="1"/>
      <c r="J218" s="43"/>
      <c r="K218" s="1"/>
      <c r="L218" s="1"/>
      <c r="M218" s="13"/>
      <c r="N218" s="2"/>
      <c r="O218" s="2"/>
      <c r="P218" s="2"/>
      <c r="Q218" s="2"/>
    </row>
    <row r="219" thickBot="1">
      <c r="A219" s="10"/>
      <c r="B219" s="53" t="s">
        <v>127</v>
      </c>
      <c r="C219" s="54"/>
      <c r="D219" s="54"/>
      <c r="E219" s="55" t="s">
        <v>1046</v>
      </c>
      <c r="F219" s="54"/>
      <c r="G219" s="54"/>
      <c r="H219" s="56"/>
      <c r="I219" s="54"/>
      <c r="J219" s="56"/>
      <c r="K219" s="54"/>
      <c r="L219" s="54"/>
      <c r="M219" s="13"/>
      <c r="N219" s="2"/>
      <c r="O219" s="2"/>
      <c r="P219" s="2"/>
      <c r="Q219" s="2"/>
    </row>
    <row r="220" thickTop="1">
      <c r="A220" s="10"/>
      <c r="B220" s="44">
        <v>538</v>
      </c>
      <c r="C220" s="45" t="s">
        <v>334</v>
      </c>
      <c r="D220" s="45" t="s">
        <v>7</v>
      </c>
      <c r="E220" s="45" t="s">
        <v>335</v>
      </c>
      <c r="F220" s="45" t="s">
        <v>7</v>
      </c>
      <c r="G220" s="46" t="s">
        <v>224</v>
      </c>
      <c r="H220" s="57">
        <v>3.1619999999999999</v>
      </c>
      <c r="I220" s="58">
        <v>1335.3499999999999</v>
      </c>
      <c r="J220" s="59">
        <f>ROUND(H220*I220,2)</f>
        <v>4222.3800000000001</v>
      </c>
      <c r="K220" s="60">
        <v>0.20999999999999999</v>
      </c>
      <c r="L220" s="61">
        <f>ROUND(J220*1.21,2)</f>
        <v>5109.0799999999999</v>
      </c>
      <c r="M220" s="13"/>
      <c r="N220" s="2"/>
      <c r="O220" s="2"/>
      <c r="P220" s="2"/>
      <c r="Q220" s="33">
        <f>IF(ISNUMBER(K220),IF(H220&gt;0,IF(I220&gt;0,J220,0),0),0)</f>
        <v>4222.3800000000001</v>
      </c>
      <c r="R220" s="9">
        <f>IF(ISNUMBER(K220)=FALSE,J220,0)</f>
        <v>0</v>
      </c>
    </row>
    <row r="221">
      <c r="A221" s="10"/>
      <c r="B221" s="51" t="s">
        <v>125</v>
      </c>
      <c r="C221" s="1"/>
      <c r="D221" s="1"/>
      <c r="E221" s="52" t="s">
        <v>7</v>
      </c>
      <c r="F221" s="1"/>
      <c r="G221" s="1"/>
      <c r="H221" s="43"/>
      <c r="I221" s="1"/>
      <c r="J221" s="43"/>
      <c r="K221" s="1"/>
      <c r="L221" s="1"/>
      <c r="M221" s="13"/>
      <c r="N221" s="2"/>
      <c r="O221" s="2"/>
      <c r="P221" s="2"/>
      <c r="Q221" s="2"/>
    </row>
    <row r="222" thickBot="1">
      <c r="A222" s="10"/>
      <c r="B222" s="53" t="s">
        <v>127</v>
      </c>
      <c r="C222" s="54"/>
      <c r="D222" s="54"/>
      <c r="E222" s="55" t="s">
        <v>1047</v>
      </c>
      <c r="F222" s="54"/>
      <c r="G222" s="54"/>
      <c r="H222" s="56"/>
      <c r="I222" s="54"/>
      <c r="J222" s="56"/>
      <c r="K222" s="54"/>
      <c r="L222" s="54"/>
      <c r="M222" s="13"/>
      <c r="N222" s="2"/>
      <c r="O222" s="2"/>
      <c r="P222" s="2"/>
      <c r="Q222" s="2"/>
    </row>
    <row r="223" thickTop="1">
      <c r="A223" s="10"/>
      <c r="B223" s="44">
        <v>539</v>
      </c>
      <c r="C223" s="45" t="s">
        <v>337</v>
      </c>
      <c r="D223" s="45" t="s">
        <v>7</v>
      </c>
      <c r="E223" s="45" t="s">
        <v>338</v>
      </c>
      <c r="F223" s="45" t="s">
        <v>7</v>
      </c>
      <c r="G223" s="46" t="s">
        <v>169</v>
      </c>
      <c r="H223" s="57">
        <v>160.55000000000001</v>
      </c>
      <c r="I223" s="58">
        <v>25.370000000000001</v>
      </c>
      <c r="J223" s="59">
        <f>ROUND(H223*I223,2)</f>
        <v>4073.1500000000001</v>
      </c>
      <c r="K223" s="60">
        <v>0.20999999999999999</v>
      </c>
      <c r="L223" s="61">
        <f>ROUND(J223*1.21,2)</f>
        <v>4928.5100000000002</v>
      </c>
      <c r="M223" s="13"/>
      <c r="N223" s="2"/>
      <c r="O223" s="2"/>
      <c r="P223" s="2"/>
      <c r="Q223" s="33">
        <f>IF(ISNUMBER(K223),IF(H223&gt;0,IF(I223&gt;0,J223,0),0),0)</f>
        <v>4073.1500000000001</v>
      </c>
      <c r="R223" s="9">
        <f>IF(ISNUMBER(K223)=FALSE,J223,0)</f>
        <v>0</v>
      </c>
    </row>
    <row r="224">
      <c r="A224" s="10"/>
      <c r="B224" s="51" t="s">
        <v>125</v>
      </c>
      <c r="C224" s="1"/>
      <c r="D224" s="1"/>
      <c r="E224" s="52" t="s">
        <v>7</v>
      </c>
      <c r="F224" s="1"/>
      <c r="G224" s="1"/>
      <c r="H224" s="43"/>
      <c r="I224" s="1"/>
      <c r="J224" s="43"/>
      <c r="K224" s="1"/>
      <c r="L224" s="1"/>
      <c r="M224" s="13"/>
      <c r="N224" s="2"/>
      <c r="O224" s="2"/>
      <c r="P224" s="2"/>
      <c r="Q224" s="2"/>
    </row>
    <row r="225" thickBot="1">
      <c r="A225" s="10"/>
      <c r="B225" s="53" t="s">
        <v>127</v>
      </c>
      <c r="C225" s="54"/>
      <c r="D225" s="54"/>
      <c r="E225" s="55" t="s">
        <v>1048</v>
      </c>
      <c r="F225" s="54"/>
      <c r="G225" s="54"/>
      <c r="H225" s="56"/>
      <c r="I225" s="54"/>
      <c r="J225" s="56"/>
      <c r="K225" s="54"/>
      <c r="L225" s="54"/>
      <c r="M225" s="13"/>
      <c r="N225" s="2"/>
      <c r="O225" s="2"/>
      <c r="P225" s="2"/>
      <c r="Q225" s="2"/>
    </row>
    <row r="226" thickTop="1">
      <c r="A226" s="10"/>
      <c r="B226" s="44">
        <v>540</v>
      </c>
      <c r="C226" s="45" t="s">
        <v>340</v>
      </c>
      <c r="D226" s="45" t="s">
        <v>7</v>
      </c>
      <c r="E226" s="45" t="s">
        <v>341</v>
      </c>
      <c r="F226" s="45" t="s">
        <v>7</v>
      </c>
      <c r="G226" s="46" t="s">
        <v>169</v>
      </c>
      <c r="H226" s="57">
        <v>570</v>
      </c>
      <c r="I226" s="58">
        <v>17.219999999999999</v>
      </c>
      <c r="J226" s="59">
        <f>ROUND(H226*I226,2)</f>
        <v>9815.3999999999996</v>
      </c>
      <c r="K226" s="60">
        <v>0.20999999999999999</v>
      </c>
      <c r="L226" s="61">
        <f>ROUND(J226*1.21,2)</f>
        <v>11876.629999999999</v>
      </c>
      <c r="M226" s="13"/>
      <c r="N226" s="2"/>
      <c r="O226" s="2"/>
      <c r="P226" s="2"/>
      <c r="Q226" s="33">
        <f>IF(ISNUMBER(K226),IF(H226&gt;0,IF(I226&gt;0,J226,0),0),0)</f>
        <v>9815.3999999999996</v>
      </c>
      <c r="R226" s="9">
        <f>IF(ISNUMBER(K226)=FALSE,J226,0)</f>
        <v>0</v>
      </c>
    </row>
    <row r="227">
      <c r="A227" s="10"/>
      <c r="B227" s="51" t="s">
        <v>125</v>
      </c>
      <c r="C227" s="1"/>
      <c r="D227" s="1"/>
      <c r="E227" s="52" t="s">
        <v>7</v>
      </c>
      <c r="F227" s="1"/>
      <c r="G227" s="1"/>
      <c r="H227" s="43"/>
      <c r="I227" s="1"/>
      <c r="J227" s="43"/>
      <c r="K227" s="1"/>
      <c r="L227" s="1"/>
      <c r="M227" s="13"/>
      <c r="N227" s="2"/>
      <c r="O227" s="2"/>
      <c r="P227" s="2"/>
      <c r="Q227" s="2"/>
    </row>
    <row r="228" thickBot="1">
      <c r="A228" s="10"/>
      <c r="B228" s="53" t="s">
        <v>127</v>
      </c>
      <c r="C228" s="54"/>
      <c r="D228" s="54"/>
      <c r="E228" s="55" t="s">
        <v>1049</v>
      </c>
      <c r="F228" s="54"/>
      <c r="G228" s="54"/>
      <c r="H228" s="56"/>
      <c r="I228" s="54"/>
      <c r="J228" s="56"/>
      <c r="K228" s="54"/>
      <c r="L228" s="54"/>
      <c r="M228" s="13"/>
      <c r="N228" s="2"/>
      <c r="O228" s="2"/>
      <c r="P228" s="2"/>
      <c r="Q228" s="2"/>
    </row>
    <row r="229" thickTop="1">
      <c r="A229" s="10"/>
      <c r="B229" s="44">
        <v>541</v>
      </c>
      <c r="C229" s="45" t="s">
        <v>1050</v>
      </c>
      <c r="D229" s="45" t="s">
        <v>7</v>
      </c>
      <c r="E229" s="45" t="s">
        <v>1051</v>
      </c>
      <c r="F229" s="45" t="s">
        <v>7</v>
      </c>
      <c r="G229" s="46" t="s">
        <v>224</v>
      </c>
      <c r="H229" s="57">
        <v>11.4</v>
      </c>
      <c r="I229" s="58">
        <v>7795.5600000000004</v>
      </c>
      <c r="J229" s="59">
        <f>ROUND(H229*I229,2)</f>
        <v>88869.380000000005</v>
      </c>
      <c r="K229" s="60">
        <v>0.20999999999999999</v>
      </c>
      <c r="L229" s="61">
        <f>ROUND(J229*1.21,2)</f>
        <v>107531.95</v>
      </c>
      <c r="M229" s="13"/>
      <c r="N229" s="2"/>
      <c r="O229" s="2"/>
      <c r="P229" s="2"/>
      <c r="Q229" s="33">
        <f>IF(ISNUMBER(K229),IF(H229&gt;0,IF(I229&gt;0,J229,0),0),0)</f>
        <v>88869.380000000005</v>
      </c>
      <c r="R229" s="9">
        <f>IF(ISNUMBER(K229)=FALSE,J229,0)</f>
        <v>0</v>
      </c>
    </row>
    <row r="230">
      <c r="A230" s="10"/>
      <c r="B230" s="51" t="s">
        <v>125</v>
      </c>
      <c r="C230" s="1"/>
      <c r="D230" s="1"/>
      <c r="E230" s="52" t="s">
        <v>7</v>
      </c>
      <c r="F230" s="1"/>
      <c r="G230" s="1"/>
      <c r="H230" s="43"/>
      <c r="I230" s="1"/>
      <c r="J230" s="43"/>
      <c r="K230" s="1"/>
      <c r="L230" s="1"/>
      <c r="M230" s="13"/>
      <c r="N230" s="2"/>
      <c r="O230" s="2"/>
      <c r="P230" s="2"/>
      <c r="Q230" s="2"/>
    </row>
    <row r="231" thickBot="1">
      <c r="A231" s="10"/>
      <c r="B231" s="53" t="s">
        <v>127</v>
      </c>
      <c r="C231" s="54"/>
      <c r="D231" s="54"/>
      <c r="E231" s="55" t="s">
        <v>1052</v>
      </c>
      <c r="F231" s="54"/>
      <c r="G231" s="54"/>
      <c r="H231" s="56"/>
      <c r="I231" s="54"/>
      <c r="J231" s="56"/>
      <c r="K231" s="54"/>
      <c r="L231" s="54"/>
      <c r="M231" s="13"/>
      <c r="N231" s="2"/>
      <c r="O231" s="2"/>
      <c r="P231" s="2"/>
      <c r="Q231" s="2"/>
    </row>
    <row r="232" thickTop="1">
      <c r="A232" s="10"/>
      <c r="B232" s="44">
        <v>542</v>
      </c>
      <c r="C232" s="45" t="s">
        <v>1053</v>
      </c>
      <c r="D232" s="45" t="s">
        <v>7</v>
      </c>
      <c r="E232" s="45" t="s">
        <v>1054</v>
      </c>
      <c r="F232" s="45" t="s">
        <v>7</v>
      </c>
      <c r="G232" s="46" t="s">
        <v>224</v>
      </c>
      <c r="H232" s="57">
        <v>17.100000000000001</v>
      </c>
      <c r="I232" s="58">
        <v>6643.0900000000001</v>
      </c>
      <c r="J232" s="59">
        <f>ROUND(H232*I232,2)</f>
        <v>113596.84</v>
      </c>
      <c r="K232" s="60">
        <v>0.20999999999999999</v>
      </c>
      <c r="L232" s="61">
        <f>ROUND(J232*1.21,2)</f>
        <v>137452.17999999999</v>
      </c>
      <c r="M232" s="13"/>
      <c r="N232" s="2"/>
      <c r="O232" s="2"/>
      <c r="P232" s="2"/>
      <c r="Q232" s="33">
        <f>IF(ISNUMBER(K232),IF(H232&gt;0,IF(I232&gt;0,J232,0),0),0)</f>
        <v>113596.84</v>
      </c>
      <c r="R232" s="9">
        <f>IF(ISNUMBER(K232)=FALSE,J232,0)</f>
        <v>0</v>
      </c>
    </row>
    <row r="233">
      <c r="A233" s="10"/>
      <c r="B233" s="51" t="s">
        <v>125</v>
      </c>
      <c r="C233" s="1"/>
      <c r="D233" s="1"/>
      <c r="E233" s="52" t="s">
        <v>7</v>
      </c>
      <c r="F233" s="1"/>
      <c r="G233" s="1"/>
      <c r="H233" s="43"/>
      <c r="I233" s="1"/>
      <c r="J233" s="43"/>
      <c r="K233" s="1"/>
      <c r="L233" s="1"/>
      <c r="M233" s="13"/>
      <c r="N233" s="2"/>
      <c r="O233" s="2"/>
      <c r="P233" s="2"/>
      <c r="Q233" s="2"/>
    </row>
    <row r="234" thickBot="1">
      <c r="A234" s="10"/>
      <c r="B234" s="53" t="s">
        <v>127</v>
      </c>
      <c r="C234" s="54"/>
      <c r="D234" s="54"/>
      <c r="E234" s="55" t="s">
        <v>1055</v>
      </c>
      <c r="F234" s="54"/>
      <c r="G234" s="54"/>
      <c r="H234" s="56"/>
      <c r="I234" s="54"/>
      <c r="J234" s="56"/>
      <c r="K234" s="54"/>
      <c r="L234" s="54"/>
      <c r="M234" s="13"/>
      <c r="N234" s="2"/>
      <c r="O234" s="2"/>
      <c r="P234" s="2"/>
      <c r="Q234" s="2"/>
    </row>
    <row r="235" thickTop="1">
      <c r="A235" s="10"/>
      <c r="B235" s="44">
        <v>543</v>
      </c>
      <c r="C235" s="45" t="s">
        <v>1056</v>
      </c>
      <c r="D235" s="45" t="s">
        <v>7</v>
      </c>
      <c r="E235" s="45" t="s">
        <v>1057</v>
      </c>
      <c r="F235" s="45" t="s">
        <v>7</v>
      </c>
      <c r="G235" s="46" t="s">
        <v>224</v>
      </c>
      <c r="H235" s="57">
        <v>11.239000000000001</v>
      </c>
      <c r="I235" s="58">
        <v>6184.3100000000004</v>
      </c>
      <c r="J235" s="59">
        <f>ROUND(H235*I235,2)</f>
        <v>69505.460000000006</v>
      </c>
      <c r="K235" s="60">
        <v>0.20999999999999999</v>
      </c>
      <c r="L235" s="61">
        <f>ROUND(J235*1.21,2)</f>
        <v>84101.610000000001</v>
      </c>
      <c r="M235" s="13"/>
      <c r="N235" s="2"/>
      <c r="O235" s="2"/>
      <c r="P235" s="2"/>
      <c r="Q235" s="33">
        <f>IF(ISNUMBER(K235),IF(H235&gt;0,IF(I235&gt;0,J235,0),0),0)</f>
        <v>69505.460000000006</v>
      </c>
      <c r="R235" s="9">
        <f>IF(ISNUMBER(K235)=FALSE,J235,0)</f>
        <v>0</v>
      </c>
    </row>
    <row r="236">
      <c r="A236" s="10"/>
      <c r="B236" s="51" t="s">
        <v>125</v>
      </c>
      <c r="C236" s="1"/>
      <c r="D236" s="1"/>
      <c r="E236" s="52" t="s">
        <v>7</v>
      </c>
      <c r="F236" s="1"/>
      <c r="G236" s="1"/>
      <c r="H236" s="43"/>
      <c r="I236" s="1"/>
      <c r="J236" s="43"/>
      <c r="K236" s="1"/>
      <c r="L236" s="1"/>
      <c r="M236" s="13"/>
      <c r="N236" s="2"/>
      <c r="O236" s="2"/>
      <c r="P236" s="2"/>
      <c r="Q236" s="2"/>
    </row>
    <row r="237" thickBot="1">
      <c r="A237" s="10"/>
      <c r="B237" s="53" t="s">
        <v>127</v>
      </c>
      <c r="C237" s="54"/>
      <c r="D237" s="54"/>
      <c r="E237" s="55" t="s">
        <v>1058</v>
      </c>
      <c r="F237" s="54"/>
      <c r="G237" s="54"/>
      <c r="H237" s="56"/>
      <c r="I237" s="54"/>
      <c r="J237" s="56"/>
      <c r="K237" s="54"/>
      <c r="L237" s="54"/>
      <c r="M237" s="13"/>
      <c r="N237" s="2"/>
      <c r="O237" s="2"/>
      <c r="P237" s="2"/>
      <c r="Q237" s="2"/>
    </row>
    <row r="238" thickTop="1">
      <c r="A238" s="10"/>
      <c r="B238" s="44">
        <v>544</v>
      </c>
      <c r="C238" s="45" t="s">
        <v>1059</v>
      </c>
      <c r="D238" s="45" t="s">
        <v>7</v>
      </c>
      <c r="E238" s="45" t="s">
        <v>1060</v>
      </c>
      <c r="F238" s="45" t="s">
        <v>7</v>
      </c>
      <c r="G238" s="46" t="s">
        <v>169</v>
      </c>
      <c r="H238" s="57">
        <v>136.50999999999999</v>
      </c>
      <c r="I238" s="58">
        <v>653.04999999999995</v>
      </c>
      <c r="J238" s="59">
        <f>ROUND(H238*I238,2)</f>
        <v>89147.860000000001</v>
      </c>
      <c r="K238" s="60">
        <v>0.20999999999999999</v>
      </c>
      <c r="L238" s="61">
        <f>ROUND(J238*1.21,2)</f>
        <v>107868.91</v>
      </c>
      <c r="M238" s="13"/>
      <c r="N238" s="2"/>
      <c r="O238" s="2"/>
      <c r="P238" s="2"/>
      <c r="Q238" s="33">
        <f>IF(ISNUMBER(K238),IF(H238&gt;0,IF(I238&gt;0,J238,0),0),0)</f>
        <v>89147.860000000001</v>
      </c>
      <c r="R238" s="9">
        <f>IF(ISNUMBER(K238)=FALSE,J238,0)</f>
        <v>0</v>
      </c>
    </row>
    <row r="239">
      <c r="A239" s="10"/>
      <c r="B239" s="51" t="s">
        <v>125</v>
      </c>
      <c r="C239" s="1"/>
      <c r="D239" s="1"/>
      <c r="E239" s="52" t="s">
        <v>7</v>
      </c>
      <c r="F239" s="1"/>
      <c r="G239" s="1"/>
      <c r="H239" s="43"/>
      <c r="I239" s="1"/>
      <c r="J239" s="43"/>
      <c r="K239" s="1"/>
      <c r="L239" s="1"/>
      <c r="M239" s="13"/>
      <c r="N239" s="2"/>
      <c r="O239" s="2"/>
      <c r="P239" s="2"/>
      <c r="Q239" s="2"/>
    </row>
    <row r="240" thickBot="1">
      <c r="A240" s="10"/>
      <c r="B240" s="53" t="s">
        <v>127</v>
      </c>
      <c r="C240" s="54"/>
      <c r="D240" s="54"/>
      <c r="E240" s="55" t="s">
        <v>1061</v>
      </c>
      <c r="F240" s="54"/>
      <c r="G240" s="54"/>
      <c r="H240" s="56"/>
      <c r="I240" s="54"/>
      <c r="J240" s="56"/>
      <c r="K240" s="54"/>
      <c r="L240" s="54"/>
      <c r="M240" s="13"/>
      <c r="N240" s="2"/>
      <c r="O240" s="2"/>
      <c r="P240" s="2"/>
      <c r="Q240" s="2"/>
    </row>
    <row r="241" thickTop="1">
      <c r="A241" s="10"/>
      <c r="B241" s="44">
        <v>545</v>
      </c>
      <c r="C241" s="45" t="s">
        <v>1062</v>
      </c>
      <c r="D241" s="45" t="s">
        <v>7</v>
      </c>
      <c r="E241" s="45" t="s">
        <v>1063</v>
      </c>
      <c r="F241" s="45" t="s">
        <v>7</v>
      </c>
      <c r="G241" s="46" t="s">
        <v>169</v>
      </c>
      <c r="H241" s="57">
        <v>9.2799999999999994</v>
      </c>
      <c r="I241" s="58">
        <v>672.96000000000004</v>
      </c>
      <c r="J241" s="59">
        <f>ROUND(H241*I241,2)</f>
        <v>6245.0699999999997</v>
      </c>
      <c r="K241" s="60">
        <v>0.20999999999999999</v>
      </c>
      <c r="L241" s="61">
        <f>ROUND(J241*1.21,2)</f>
        <v>7556.5299999999997</v>
      </c>
      <c r="M241" s="13"/>
      <c r="N241" s="2"/>
      <c r="O241" s="2"/>
      <c r="P241" s="2"/>
      <c r="Q241" s="33">
        <f>IF(ISNUMBER(K241),IF(H241&gt;0,IF(I241&gt;0,J241,0),0),0)</f>
        <v>6245.0699999999997</v>
      </c>
      <c r="R241" s="9">
        <f>IF(ISNUMBER(K241)=FALSE,J241,0)</f>
        <v>0</v>
      </c>
    </row>
    <row r="242">
      <c r="A242" s="10"/>
      <c r="B242" s="51" t="s">
        <v>125</v>
      </c>
      <c r="C242" s="1"/>
      <c r="D242" s="1"/>
      <c r="E242" s="52" t="s">
        <v>7</v>
      </c>
      <c r="F242" s="1"/>
      <c r="G242" s="1"/>
      <c r="H242" s="43"/>
      <c r="I242" s="1"/>
      <c r="J242" s="43"/>
      <c r="K242" s="1"/>
      <c r="L242" s="1"/>
      <c r="M242" s="13"/>
      <c r="N242" s="2"/>
      <c r="O242" s="2"/>
      <c r="P242" s="2"/>
      <c r="Q242" s="2"/>
    </row>
    <row r="243" thickBot="1">
      <c r="A243" s="10"/>
      <c r="B243" s="53" t="s">
        <v>127</v>
      </c>
      <c r="C243" s="54"/>
      <c r="D243" s="54"/>
      <c r="E243" s="55" t="s">
        <v>1064</v>
      </c>
      <c r="F243" s="54"/>
      <c r="G243" s="54"/>
      <c r="H243" s="56"/>
      <c r="I243" s="54"/>
      <c r="J243" s="56"/>
      <c r="K243" s="54"/>
      <c r="L243" s="54"/>
      <c r="M243" s="13"/>
      <c r="N243" s="2"/>
      <c r="O243" s="2"/>
      <c r="P243" s="2"/>
      <c r="Q243" s="2"/>
    </row>
    <row r="244" thickTop="1" thickBot="1" ht="25" customHeight="1">
      <c r="A244" s="10"/>
      <c r="B244" s="1"/>
      <c r="C244" s="62">
        <v>5</v>
      </c>
      <c r="D244" s="1"/>
      <c r="E244" s="63" t="s">
        <v>918</v>
      </c>
      <c r="F244" s="1"/>
      <c r="G244" s="64" t="s">
        <v>137</v>
      </c>
      <c r="H244" s="65">
        <f>J214+J217+J220+J223+J226+J229+J232+J235+J238+J241</f>
        <v>493419.35999999999</v>
      </c>
      <c r="I244" s="64" t="s">
        <v>138</v>
      </c>
      <c r="J244" s="66">
        <f>(L244-H244)</f>
        <v>103618.07000000007</v>
      </c>
      <c r="K244" s="64" t="s">
        <v>139</v>
      </c>
      <c r="L244" s="67">
        <f>ROUND((J214+J217+J220+J223+J226+J229+J232+J235+J238+J241)*1.21,2)</f>
        <v>597037.43000000005</v>
      </c>
      <c r="M244" s="13"/>
      <c r="N244" s="2"/>
      <c r="O244" s="2"/>
      <c r="P244" s="2"/>
      <c r="Q244" s="33">
        <f>0+Q214+Q217+Q220+Q223+Q226+Q229+Q232+Q235+Q238+Q241</f>
        <v>493419.35999999999</v>
      </c>
      <c r="R244" s="9">
        <f>0+R214+R217+R220+R223+R226+R229+R232+R235+R238+R241</f>
        <v>0</v>
      </c>
      <c r="S244" s="68">
        <f>Q244*(1+J244)+R244</f>
        <v>51127655203.195229</v>
      </c>
    </row>
    <row r="245" thickTop="1" thickBot="1" ht="25" customHeight="1">
      <c r="A245" s="10"/>
      <c r="B245" s="69"/>
      <c r="C245" s="69"/>
      <c r="D245" s="69"/>
      <c r="E245" s="70"/>
      <c r="F245" s="69"/>
      <c r="G245" s="71" t="s">
        <v>140</v>
      </c>
      <c r="H245" s="72">
        <f>0+J214+J217+J220+J223+J226+J229+J232+J235+J238+J241</f>
        <v>493419.35999999999</v>
      </c>
      <c r="I245" s="71" t="s">
        <v>141</v>
      </c>
      <c r="J245" s="73">
        <f>0+J244</f>
        <v>103618.07000000007</v>
      </c>
      <c r="K245" s="71" t="s">
        <v>142</v>
      </c>
      <c r="L245" s="74">
        <f>0+L244</f>
        <v>597037.43000000005</v>
      </c>
      <c r="M245" s="13"/>
      <c r="N245" s="2"/>
      <c r="O245" s="2"/>
      <c r="P245" s="2"/>
      <c r="Q245" s="2"/>
    </row>
    <row r="246" ht="40" customHeight="1">
      <c r="A246" s="10"/>
      <c r="B246" s="75" t="s">
        <v>166</v>
      </c>
      <c r="C246" s="1"/>
      <c r="D246" s="1"/>
      <c r="E246" s="1"/>
      <c r="F246" s="1"/>
      <c r="G246" s="1"/>
      <c r="H246" s="43"/>
      <c r="I246" s="1"/>
      <c r="J246" s="43"/>
      <c r="K246" s="1"/>
      <c r="L246" s="1"/>
      <c r="M246" s="13"/>
      <c r="N246" s="2"/>
      <c r="O246" s="2"/>
      <c r="P246" s="2"/>
      <c r="Q246" s="2"/>
    </row>
    <row r="247">
      <c r="A247" s="10"/>
      <c r="B247" s="44">
        <v>546</v>
      </c>
      <c r="C247" s="45" t="s">
        <v>688</v>
      </c>
      <c r="D247" s="45" t="s">
        <v>7</v>
      </c>
      <c r="E247" s="45" t="s">
        <v>689</v>
      </c>
      <c r="F247" s="45" t="s">
        <v>7</v>
      </c>
      <c r="G247" s="46" t="s">
        <v>169</v>
      </c>
      <c r="H247" s="47">
        <v>127.8</v>
      </c>
      <c r="I247" s="26">
        <v>475.12</v>
      </c>
      <c r="J247" s="48">
        <f>ROUND(H247*I247,2)</f>
        <v>60720.339999999997</v>
      </c>
      <c r="K247" s="49">
        <v>0.20999999999999999</v>
      </c>
      <c r="L247" s="50">
        <f>ROUND(J247*1.21,2)</f>
        <v>73471.610000000001</v>
      </c>
      <c r="M247" s="13"/>
      <c r="N247" s="2"/>
      <c r="O247" s="2"/>
      <c r="P247" s="2"/>
      <c r="Q247" s="33">
        <f>IF(ISNUMBER(K247),IF(H247&gt;0,IF(I247&gt;0,J247,0),0),0)</f>
        <v>60720.339999999997</v>
      </c>
      <c r="R247" s="9">
        <f>IF(ISNUMBER(K247)=FALSE,J247,0)</f>
        <v>0</v>
      </c>
    </row>
    <row r="248">
      <c r="A248" s="10"/>
      <c r="B248" s="51" t="s">
        <v>125</v>
      </c>
      <c r="C248" s="1"/>
      <c r="D248" s="1"/>
      <c r="E248" s="52" t="s">
        <v>7</v>
      </c>
      <c r="F248" s="1"/>
      <c r="G248" s="1"/>
      <c r="H248" s="43"/>
      <c r="I248" s="1"/>
      <c r="J248" s="43"/>
      <c r="K248" s="1"/>
      <c r="L248" s="1"/>
      <c r="M248" s="13"/>
      <c r="N248" s="2"/>
      <c r="O248" s="2"/>
      <c r="P248" s="2"/>
      <c r="Q248" s="2"/>
    </row>
    <row r="249" thickBot="1">
      <c r="A249" s="10"/>
      <c r="B249" s="53" t="s">
        <v>127</v>
      </c>
      <c r="C249" s="54"/>
      <c r="D249" s="54"/>
      <c r="E249" s="55" t="s">
        <v>1065</v>
      </c>
      <c r="F249" s="54"/>
      <c r="G249" s="54"/>
      <c r="H249" s="56"/>
      <c r="I249" s="54"/>
      <c r="J249" s="56"/>
      <c r="K249" s="54"/>
      <c r="L249" s="54"/>
      <c r="M249" s="13"/>
      <c r="N249" s="2"/>
      <c r="O249" s="2"/>
      <c r="P249" s="2"/>
      <c r="Q249" s="2"/>
    </row>
    <row r="250" thickTop="1">
      <c r="A250" s="10"/>
      <c r="B250" s="44">
        <v>547</v>
      </c>
      <c r="C250" s="45" t="s">
        <v>1066</v>
      </c>
      <c r="D250" s="45" t="s">
        <v>7</v>
      </c>
      <c r="E250" s="45" t="s">
        <v>1067</v>
      </c>
      <c r="F250" s="45" t="s">
        <v>7</v>
      </c>
      <c r="G250" s="46" t="s">
        <v>169</v>
      </c>
      <c r="H250" s="57">
        <v>156.69999999999999</v>
      </c>
      <c r="I250" s="58">
        <v>799.47000000000003</v>
      </c>
      <c r="J250" s="59">
        <f>ROUND(H250*I250,2)</f>
        <v>125276.95</v>
      </c>
      <c r="K250" s="60">
        <v>0.20999999999999999</v>
      </c>
      <c r="L250" s="61">
        <f>ROUND(J250*1.21,2)</f>
        <v>151585.10999999999</v>
      </c>
      <c r="M250" s="13"/>
      <c r="N250" s="2"/>
      <c r="O250" s="2"/>
      <c r="P250" s="2"/>
      <c r="Q250" s="33">
        <f>IF(ISNUMBER(K250),IF(H250&gt;0,IF(I250&gt;0,J250,0),0),0)</f>
        <v>125276.95</v>
      </c>
      <c r="R250" s="9">
        <f>IF(ISNUMBER(K250)=FALSE,J250,0)</f>
        <v>0</v>
      </c>
    </row>
    <row r="251">
      <c r="A251" s="10"/>
      <c r="B251" s="51" t="s">
        <v>125</v>
      </c>
      <c r="C251" s="1"/>
      <c r="D251" s="1"/>
      <c r="E251" s="52" t="s">
        <v>7</v>
      </c>
      <c r="F251" s="1"/>
      <c r="G251" s="1"/>
      <c r="H251" s="43"/>
      <c r="I251" s="1"/>
      <c r="J251" s="43"/>
      <c r="K251" s="1"/>
      <c r="L251" s="1"/>
      <c r="M251" s="13"/>
      <c r="N251" s="2"/>
      <c r="O251" s="2"/>
      <c r="P251" s="2"/>
      <c r="Q251" s="2"/>
    </row>
    <row r="252" thickBot="1">
      <c r="A252" s="10"/>
      <c r="B252" s="53" t="s">
        <v>127</v>
      </c>
      <c r="C252" s="54"/>
      <c r="D252" s="54"/>
      <c r="E252" s="55" t="s">
        <v>1068</v>
      </c>
      <c r="F252" s="54"/>
      <c r="G252" s="54"/>
      <c r="H252" s="56"/>
      <c r="I252" s="54"/>
      <c r="J252" s="56"/>
      <c r="K252" s="54"/>
      <c r="L252" s="54"/>
      <c r="M252" s="13"/>
      <c r="N252" s="2"/>
      <c r="O252" s="2"/>
      <c r="P252" s="2"/>
      <c r="Q252" s="2"/>
    </row>
    <row r="253" thickTop="1">
      <c r="A253" s="10"/>
      <c r="B253" s="44">
        <v>548</v>
      </c>
      <c r="C253" s="45" t="s">
        <v>1069</v>
      </c>
      <c r="D253" s="45" t="s">
        <v>7</v>
      </c>
      <c r="E253" s="45" t="s">
        <v>1070</v>
      </c>
      <c r="F253" s="45" t="s">
        <v>7</v>
      </c>
      <c r="G253" s="46" t="s">
        <v>169</v>
      </c>
      <c r="H253" s="57">
        <v>28.800000000000001</v>
      </c>
      <c r="I253" s="58">
        <v>300.98000000000002</v>
      </c>
      <c r="J253" s="59">
        <f>ROUND(H253*I253,2)</f>
        <v>8668.2199999999993</v>
      </c>
      <c r="K253" s="60">
        <v>0.20999999999999999</v>
      </c>
      <c r="L253" s="61">
        <f>ROUND(J253*1.21,2)</f>
        <v>10488.549999999999</v>
      </c>
      <c r="M253" s="13"/>
      <c r="N253" s="2"/>
      <c r="O253" s="2"/>
      <c r="P253" s="2"/>
      <c r="Q253" s="33">
        <f>IF(ISNUMBER(K253),IF(H253&gt;0,IF(I253&gt;0,J253,0),0),0)</f>
        <v>8668.2199999999993</v>
      </c>
      <c r="R253" s="9">
        <f>IF(ISNUMBER(K253)=FALSE,J253,0)</f>
        <v>0</v>
      </c>
    </row>
    <row r="254">
      <c r="A254" s="10"/>
      <c r="B254" s="51" t="s">
        <v>125</v>
      </c>
      <c r="C254" s="1"/>
      <c r="D254" s="1"/>
      <c r="E254" s="52" t="s">
        <v>7</v>
      </c>
      <c r="F254" s="1"/>
      <c r="G254" s="1"/>
      <c r="H254" s="43"/>
      <c r="I254" s="1"/>
      <c r="J254" s="43"/>
      <c r="K254" s="1"/>
      <c r="L254" s="1"/>
      <c r="M254" s="13"/>
      <c r="N254" s="2"/>
      <c r="O254" s="2"/>
      <c r="P254" s="2"/>
      <c r="Q254" s="2"/>
    </row>
    <row r="255" thickBot="1">
      <c r="A255" s="10"/>
      <c r="B255" s="53" t="s">
        <v>127</v>
      </c>
      <c r="C255" s="54"/>
      <c r="D255" s="54"/>
      <c r="E255" s="55" t="s">
        <v>1071</v>
      </c>
      <c r="F255" s="54"/>
      <c r="G255" s="54"/>
      <c r="H255" s="56"/>
      <c r="I255" s="54"/>
      <c r="J255" s="56"/>
      <c r="K255" s="54"/>
      <c r="L255" s="54"/>
      <c r="M255" s="13"/>
      <c r="N255" s="2"/>
      <c r="O255" s="2"/>
      <c r="P255" s="2"/>
      <c r="Q255" s="2"/>
    </row>
    <row r="256" thickTop="1">
      <c r="A256" s="10"/>
      <c r="B256" s="44">
        <v>549</v>
      </c>
      <c r="C256" s="45" t="s">
        <v>1072</v>
      </c>
      <c r="D256" s="45" t="s">
        <v>7</v>
      </c>
      <c r="E256" s="45" t="s">
        <v>1073</v>
      </c>
      <c r="F256" s="45" t="s">
        <v>7</v>
      </c>
      <c r="G256" s="46" t="s">
        <v>169</v>
      </c>
      <c r="H256" s="57">
        <v>24.879999999999999</v>
      </c>
      <c r="I256" s="58">
        <v>487.26999999999998</v>
      </c>
      <c r="J256" s="59">
        <f>ROUND(H256*I256,2)</f>
        <v>12123.280000000001</v>
      </c>
      <c r="K256" s="60">
        <v>0.20999999999999999</v>
      </c>
      <c r="L256" s="61">
        <f>ROUND(J256*1.21,2)</f>
        <v>14669.17</v>
      </c>
      <c r="M256" s="13"/>
      <c r="N256" s="2"/>
      <c r="O256" s="2"/>
      <c r="P256" s="2"/>
      <c r="Q256" s="33">
        <f>IF(ISNUMBER(K256),IF(H256&gt;0,IF(I256&gt;0,J256,0),0),0)</f>
        <v>12123.280000000001</v>
      </c>
      <c r="R256" s="9">
        <f>IF(ISNUMBER(K256)=FALSE,J256,0)</f>
        <v>0</v>
      </c>
    </row>
    <row r="257">
      <c r="A257" s="10"/>
      <c r="B257" s="51" t="s">
        <v>125</v>
      </c>
      <c r="C257" s="1"/>
      <c r="D257" s="1"/>
      <c r="E257" s="52" t="s">
        <v>7</v>
      </c>
      <c r="F257" s="1"/>
      <c r="G257" s="1"/>
      <c r="H257" s="43"/>
      <c r="I257" s="1"/>
      <c r="J257" s="43"/>
      <c r="K257" s="1"/>
      <c r="L257" s="1"/>
      <c r="M257" s="13"/>
      <c r="N257" s="2"/>
      <c r="O257" s="2"/>
      <c r="P257" s="2"/>
      <c r="Q257" s="2"/>
    </row>
    <row r="258" thickBot="1">
      <c r="A258" s="10"/>
      <c r="B258" s="53" t="s">
        <v>127</v>
      </c>
      <c r="C258" s="54"/>
      <c r="D258" s="54"/>
      <c r="E258" s="55" t="s">
        <v>1074</v>
      </c>
      <c r="F258" s="54"/>
      <c r="G258" s="54"/>
      <c r="H258" s="56"/>
      <c r="I258" s="54"/>
      <c r="J258" s="56"/>
      <c r="K258" s="54"/>
      <c r="L258" s="54"/>
      <c r="M258" s="13"/>
      <c r="N258" s="2"/>
      <c r="O258" s="2"/>
      <c r="P258" s="2"/>
      <c r="Q258" s="2"/>
    </row>
    <row r="259" thickTop="1">
      <c r="A259" s="10"/>
      <c r="B259" s="44">
        <v>550</v>
      </c>
      <c r="C259" s="45" t="s">
        <v>1075</v>
      </c>
      <c r="D259" s="45" t="s">
        <v>7</v>
      </c>
      <c r="E259" s="45" t="s">
        <v>1076</v>
      </c>
      <c r="F259" s="45" t="s">
        <v>7</v>
      </c>
      <c r="G259" s="46" t="s">
        <v>169</v>
      </c>
      <c r="H259" s="57">
        <v>34.200000000000003</v>
      </c>
      <c r="I259" s="58">
        <v>547.95000000000005</v>
      </c>
      <c r="J259" s="59">
        <f>ROUND(H259*I259,2)</f>
        <v>18739.889999999999</v>
      </c>
      <c r="K259" s="60">
        <v>0.20999999999999999</v>
      </c>
      <c r="L259" s="61">
        <f>ROUND(J259*1.21,2)</f>
        <v>22675.27</v>
      </c>
      <c r="M259" s="13"/>
      <c r="N259" s="2"/>
      <c r="O259" s="2"/>
      <c r="P259" s="2"/>
      <c r="Q259" s="33">
        <f>IF(ISNUMBER(K259),IF(H259&gt;0,IF(I259&gt;0,J259,0),0),0)</f>
        <v>18739.889999999999</v>
      </c>
      <c r="R259" s="9">
        <f>IF(ISNUMBER(K259)=FALSE,J259,0)</f>
        <v>0</v>
      </c>
    </row>
    <row r="260">
      <c r="A260" s="10"/>
      <c r="B260" s="51" t="s">
        <v>125</v>
      </c>
      <c r="C260" s="1"/>
      <c r="D260" s="1"/>
      <c r="E260" s="52" t="s">
        <v>7</v>
      </c>
      <c r="F260" s="1"/>
      <c r="G260" s="1"/>
      <c r="H260" s="43"/>
      <c r="I260" s="1"/>
      <c r="J260" s="43"/>
      <c r="K260" s="1"/>
      <c r="L260" s="1"/>
      <c r="M260" s="13"/>
      <c r="N260" s="2"/>
      <c r="O260" s="2"/>
      <c r="P260" s="2"/>
      <c r="Q260" s="2"/>
    </row>
    <row r="261" thickBot="1">
      <c r="A261" s="10"/>
      <c r="B261" s="53" t="s">
        <v>127</v>
      </c>
      <c r="C261" s="54"/>
      <c r="D261" s="54"/>
      <c r="E261" s="55" t="s">
        <v>1077</v>
      </c>
      <c r="F261" s="54"/>
      <c r="G261" s="54"/>
      <c r="H261" s="56"/>
      <c r="I261" s="54"/>
      <c r="J261" s="56"/>
      <c r="K261" s="54"/>
      <c r="L261" s="54"/>
      <c r="M261" s="13"/>
      <c r="N261" s="2"/>
      <c r="O261" s="2"/>
      <c r="P261" s="2"/>
      <c r="Q261" s="2"/>
    </row>
    <row r="262" thickTop="1" thickBot="1" ht="25" customHeight="1">
      <c r="A262" s="10"/>
      <c r="B262" s="1"/>
      <c r="C262" s="62">
        <v>7</v>
      </c>
      <c r="D262" s="1"/>
      <c r="E262" s="63" t="s">
        <v>110</v>
      </c>
      <c r="F262" s="1"/>
      <c r="G262" s="64" t="s">
        <v>137</v>
      </c>
      <c r="H262" s="65">
        <f>J247+J250+J253+J256+J259</f>
        <v>225528.67999999999</v>
      </c>
      <c r="I262" s="64" t="s">
        <v>138</v>
      </c>
      <c r="J262" s="66">
        <f>(L262-H262)</f>
        <v>47361.020000000019</v>
      </c>
      <c r="K262" s="64" t="s">
        <v>139</v>
      </c>
      <c r="L262" s="67">
        <f>ROUND((J247+J250+J253+J256+J259)*1.21,2)</f>
        <v>272889.70000000001</v>
      </c>
      <c r="M262" s="13"/>
      <c r="N262" s="2"/>
      <c r="O262" s="2"/>
      <c r="P262" s="2"/>
      <c r="Q262" s="33">
        <f>0+Q247+Q250+Q253+Q256+Q259</f>
        <v>225528.67999999999</v>
      </c>
      <c r="R262" s="9">
        <f>0+R247+R250+R253+R256+R259</f>
        <v>0</v>
      </c>
      <c r="S262" s="68">
        <f>Q262*(1+J262)+R262</f>
        <v>10681493852.733604</v>
      </c>
    </row>
    <row r="263" thickTop="1" thickBot="1" ht="25" customHeight="1">
      <c r="A263" s="10"/>
      <c r="B263" s="69"/>
      <c r="C263" s="69"/>
      <c r="D263" s="69"/>
      <c r="E263" s="70"/>
      <c r="F263" s="69"/>
      <c r="G263" s="71" t="s">
        <v>140</v>
      </c>
      <c r="H263" s="72">
        <f>0+J247+J250+J253+J256+J259</f>
        <v>225528.67999999999</v>
      </c>
      <c r="I263" s="71" t="s">
        <v>141</v>
      </c>
      <c r="J263" s="73">
        <f>0+J262</f>
        <v>47361.020000000019</v>
      </c>
      <c r="K263" s="71" t="s">
        <v>142</v>
      </c>
      <c r="L263" s="74">
        <f>0+L262</f>
        <v>272889.70000000001</v>
      </c>
      <c r="M263" s="13"/>
      <c r="N263" s="2"/>
      <c r="O263" s="2"/>
      <c r="P263" s="2"/>
      <c r="Q263" s="2"/>
    </row>
    <row r="264" ht="40" customHeight="1">
      <c r="A264" s="10"/>
      <c r="B264" s="75" t="s">
        <v>178</v>
      </c>
      <c r="C264" s="1"/>
      <c r="D264" s="1"/>
      <c r="E264" s="1"/>
      <c r="F264" s="1"/>
      <c r="G264" s="1"/>
      <c r="H264" s="43"/>
      <c r="I264" s="1"/>
      <c r="J264" s="43"/>
      <c r="K264" s="1"/>
      <c r="L264" s="1"/>
      <c r="M264" s="13"/>
      <c r="N264" s="2"/>
      <c r="O264" s="2"/>
      <c r="P264" s="2"/>
      <c r="Q264" s="2"/>
    </row>
    <row r="265">
      <c r="A265" s="10"/>
      <c r="B265" s="44">
        <v>551</v>
      </c>
      <c r="C265" s="45" t="s">
        <v>394</v>
      </c>
      <c r="D265" s="45" t="s">
        <v>7</v>
      </c>
      <c r="E265" s="45" t="s">
        <v>395</v>
      </c>
      <c r="F265" s="45" t="s">
        <v>7</v>
      </c>
      <c r="G265" s="46" t="s">
        <v>181</v>
      </c>
      <c r="H265" s="47">
        <v>4.2999999999999998</v>
      </c>
      <c r="I265" s="26">
        <v>643.85000000000002</v>
      </c>
      <c r="J265" s="48">
        <f>ROUND(H265*I265,2)</f>
        <v>2768.5599999999999</v>
      </c>
      <c r="K265" s="49">
        <v>0.20999999999999999</v>
      </c>
      <c r="L265" s="50">
        <f>ROUND(J265*1.21,2)</f>
        <v>3349.96</v>
      </c>
      <c r="M265" s="13"/>
      <c r="N265" s="2"/>
      <c r="O265" s="2"/>
      <c r="P265" s="2"/>
      <c r="Q265" s="33">
        <f>IF(ISNUMBER(K265),IF(H265&gt;0,IF(I265&gt;0,J265,0),0),0)</f>
        <v>2768.5599999999999</v>
      </c>
      <c r="R265" s="9">
        <f>IF(ISNUMBER(K265)=FALSE,J265,0)</f>
        <v>0</v>
      </c>
    </row>
    <row r="266">
      <c r="A266" s="10"/>
      <c r="B266" s="51" t="s">
        <v>125</v>
      </c>
      <c r="C266" s="1"/>
      <c r="D266" s="1"/>
      <c r="E266" s="52" t="s">
        <v>7</v>
      </c>
      <c r="F266" s="1"/>
      <c r="G266" s="1"/>
      <c r="H266" s="43"/>
      <c r="I266" s="1"/>
      <c r="J266" s="43"/>
      <c r="K266" s="1"/>
      <c r="L266" s="1"/>
      <c r="M266" s="13"/>
      <c r="N266" s="2"/>
      <c r="O266" s="2"/>
      <c r="P266" s="2"/>
      <c r="Q266" s="2"/>
    </row>
    <row r="267" thickBot="1">
      <c r="A267" s="10"/>
      <c r="B267" s="53" t="s">
        <v>127</v>
      </c>
      <c r="C267" s="54"/>
      <c r="D267" s="54"/>
      <c r="E267" s="55" t="s">
        <v>1078</v>
      </c>
      <c r="F267" s="54"/>
      <c r="G267" s="54"/>
      <c r="H267" s="56"/>
      <c r="I267" s="54"/>
      <c r="J267" s="56"/>
      <c r="K267" s="54"/>
      <c r="L267" s="54"/>
      <c r="M267" s="13"/>
      <c r="N267" s="2"/>
      <c r="O267" s="2"/>
      <c r="P267" s="2"/>
      <c r="Q267" s="2"/>
    </row>
    <row r="268" thickTop="1">
      <c r="A268" s="10"/>
      <c r="B268" s="44">
        <v>552</v>
      </c>
      <c r="C268" s="45" t="s">
        <v>400</v>
      </c>
      <c r="D268" s="45" t="s">
        <v>7</v>
      </c>
      <c r="E268" s="45" t="s">
        <v>401</v>
      </c>
      <c r="F268" s="45" t="s">
        <v>7</v>
      </c>
      <c r="G268" s="46" t="s">
        <v>181</v>
      </c>
      <c r="H268" s="57">
        <v>12.800000000000001</v>
      </c>
      <c r="I268" s="58">
        <v>2061.0799999999999</v>
      </c>
      <c r="J268" s="59">
        <f>ROUND(H268*I268,2)</f>
        <v>26381.82</v>
      </c>
      <c r="K268" s="60">
        <v>0.20999999999999999</v>
      </c>
      <c r="L268" s="61">
        <f>ROUND(J268*1.21,2)</f>
        <v>31922</v>
      </c>
      <c r="M268" s="13"/>
      <c r="N268" s="2"/>
      <c r="O268" s="2"/>
      <c r="P268" s="2"/>
      <c r="Q268" s="33">
        <f>IF(ISNUMBER(K268),IF(H268&gt;0,IF(I268&gt;0,J268,0),0),0)</f>
        <v>26381.82</v>
      </c>
      <c r="R268" s="9">
        <f>IF(ISNUMBER(K268)=FALSE,J268,0)</f>
        <v>0</v>
      </c>
    </row>
    <row r="269">
      <c r="A269" s="10"/>
      <c r="B269" s="51" t="s">
        <v>125</v>
      </c>
      <c r="C269" s="1"/>
      <c r="D269" s="1"/>
      <c r="E269" s="52" t="s">
        <v>7</v>
      </c>
      <c r="F269" s="1"/>
      <c r="G269" s="1"/>
      <c r="H269" s="43"/>
      <c r="I269" s="1"/>
      <c r="J269" s="43"/>
      <c r="K269" s="1"/>
      <c r="L269" s="1"/>
      <c r="M269" s="13"/>
      <c r="N269" s="2"/>
      <c r="O269" s="2"/>
      <c r="P269" s="2"/>
      <c r="Q269" s="2"/>
    </row>
    <row r="270" thickBot="1">
      <c r="A270" s="10"/>
      <c r="B270" s="53" t="s">
        <v>127</v>
      </c>
      <c r="C270" s="54"/>
      <c r="D270" s="54"/>
      <c r="E270" s="55" t="s">
        <v>1079</v>
      </c>
      <c r="F270" s="54"/>
      <c r="G270" s="54"/>
      <c r="H270" s="56"/>
      <c r="I270" s="54"/>
      <c r="J270" s="56"/>
      <c r="K270" s="54"/>
      <c r="L270" s="54"/>
      <c r="M270" s="13"/>
      <c r="N270" s="2"/>
      <c r="O270" s="2"/>
      <c r="P270" s="2"/>
      <c r="Q270" s="2"/>
    </row>
    <row r="271" thickTop="1">
      <c r="A271" s="10"/>
      <c r="B271" s="44">
        <v>553</v>
      </c>
      <c r="C271" s="45" t="s">
        <v>1080</v>
      </c>
      <c r="D271" s="45" t="s">
        <v>7</v>
      </c>
      <c r="E271" s="45" t="s">
        <v>1081</v>
      </c>
      <c r="F271" s="45" t="s">
        <v>7</v>
      </c>
      <c r="G271" s="46" t="s">
        <v>181</v>
      </c>
      <c r="H271" s="57">
        <v>19</v>
      </c>
      <c r="I271" s="58">
        <v>312.04000000000002</v>
      </c>
      <c r="J271" s="59">
        <f>ROUND(H271*I271,2)</f>
        <v>5928.7600000000002</v>
      </c>
      <c r="K271" s="60">
        <v>0.20999999999999999</v>
      </c>
      <c r="L271" s="61">
        <f>ROUND(J271*1.21,2)</f>
        <v>7173.8000000000002</v>
      </c>
      <c r="M271" s="13"/>
      <c r="N271" s="2"/>
      <c r="O271" s="2"/>
      <c r="P271" s="2"/>
      <c r="Q271" s="33">
        <f>IF(ISNUMBER(K271),IF(H271&gt;0,IF(I271&gt;0,J271,0),0),0)</f>
        <v>5928.7600000000002</v>
      </c>
      <c r="R271" s="9">
        <f>IF(ISNUMBER(K271)=FALSE,J271,0)</f>
        <v>0</v>
      </c>
    </row>
    <row r="272">
      <c r="A272" s="10"/>
      <c r="B272" s="51" t="s">
        <v>125</v>
      </c>
      <c r="C272" s="1"/>
      <c r="D272" s="1"/>
      <c r="E272" s="52" t="s">
        <v>7</v>
      </c>
      <c r="F272" s="1"/>
      <c r="G272" s="1"/>
      <c r="H272" s="43"/>
      <c r="I272" s="1"/>
      <c r="J272" s="43"/>
      <c r="K272" s="1"/>
      <c r="L272" s="1"/>
      <c r="M272" s="13"/>
      <c r="N272" s="2"/>
      <c r="O272" s="2"/>
      <c r="P272" s="2"/>
      <c r="Q272" s="2"/>
    </row>
    <row r="273" thickBot="1">
      <c r="A273" s="10"/>
      <c r="B273" s="53" t="s">
        <v>127</v>
      </c>
      <c r="C273" s="54"/>
      <c r="D273" s="54"/>
      <c r="E273" s="55" t="s">
        <v>1082</v>
      </c>
      <c r="F273" s="54"/>
      <c r="G273" s="54"/>
      <c r="H273" s="56"/>
      <c r="I273" s="54"/>
      <c r="J273" s="56"/>
      <c r="K273" s="54"/>
      <c r="L273" s="54"/>
      <c r="M273" s="13"/>
      <c r="N273" s="2"/>
      <c r="O273" s="2"/>
      <c r="P273" s="2"/>
      <c r="Q273" s="2"/>
    </row>
    <row r="274" thickTop="1">
      <c r="A274" s="10"/>
      <c r="B274" s="44">
        <v>554</v>
      </c>
      <c r="C274" s="45" t="s">
        <v>1083</v>
      </c>
      <c r="D274" s="45" t="s">
        <v>7</v>
      </c>
      <c r="E274" s="45" t="s">
        <v>1084</v>
      </c>
      <c r="F274" s="45" t="s">
        <v>7</v>
      </c>
      <c r="G274" s="46" t="s">
        <v>181</v>
      </c>
      <c r="H274" s="57">
        <v>72</v>
      </c>
      <c r="I274" s="58">
        <v>194.28999999999999</v>
      </c>
      <c r="J274" s="59">
        <f>ROUND(H274*I274,2)</f>
        <v>13988.879999999999</v>
      </c>
      <c r="K274" s="60">
        <v>0.20999999999999999</v>
      </c>
      <c r="L274" s="61">
        <f>ROUND(J274*1.21,2)</f>
        <v>16926.540000000001</v>
      </c>
      <c r="M274" s="13"/>
      <c r="N274" s="2"/>
      <c r="O274" s="2"/>
      <c r="P274" s="2"/>
      <c r="Q274" s="33">
        <f>IF(ISNUMBER(K274),IF(H274&gt;0,IF(I274&gt;0,J274,0),0),0)</f>
        <v>13988.879999999999</v>
      </c>
      <c r="R274" s="9">
        <f>IF(ISNUMBER(K274)=FALSE,J274,0)</f>
        <v>0</v>
      </c>
    </row>
    <row r="275">
      <c r="A275" s="10"/>
      <c r="B275" s="51" t="s">
        <v>125</v>
      </c>
      <c r="C275" s="1"/>
      <c r="D275" s="1"/>
      <c r="E275" s="52" t="s">
        <v>7</v>
      </c>
      <c r="F275" s="1"/>
      <c r="G275" s="1"/>
      <c r="H275" s="43"/>
      <c r="I275" s="1"/>
      <c r="J275" s="43"/>
      <c r="K275" s="1"/>
      <c r="L275" s="1"/>
      <c r="M275" s="13"/>
      <c r="N275" s="2"/>
      <c r="O275" s="2"/>
      <c r="P275" s="2"/>
      <c r="Q275" s="2"/>
    </row>
    <row r="276" thickBot="1">
      <c r="A276" s="10"/>
      <c r="B276" s="53" t="s">
        <v>127</v>
      </c>
      <c r="C276" s="54"/>
      <c r="D276" s="54"/>
      <c r="E276" s="55" t="s">
        <v>1085</v>
      </c>
      <c r="F276" s="54"/>
      <c r="G276" s="54"/>
      <c r="H276" s="56"/>
      <c r="I276" s="54"/>
      <c r="J276" s="56"/>
      <c r="K276" s="54"/>
      <c r="L276" s="54"/>
      <c r="M276" s="13"/>
      <c r="N276" s="2"/>
      <c r="O276" s="2"/>
      <c r="P276" s="2"/>
      <c r="Q276" s="2"/>
    </row>
    <row r="277" thickTop="1" thickBot="1" ht="25" customHeight="1">
      <c r="A277" s="10"/>
      <c r="B277" s="1"/>
      <c r="C277" s="62">
        <v>8</v>
      </c>
      <c r="D277" s="1"/>
      <c r="E277" s="63" t="s">
        <v>111</v>
      </c>
      <c r="F277" s="1"/>
      <c r="G277" s="64" t="s">
        <v>137</v>
      </c>
      <c r="H277" s="65">
        <f>J265+J268+J271+J274</f>
        <v>49068.019999999997</v>
      </c>
      <c r="I277" s="64" t="s">
        <v>138</v>
      </c>
      <c r="J277" s="66">
        <f>(L277-H277)</f>
        <v>10304.280000000006</v>
      </c>
      <c r="K277" s="64" t="s">
        <v>139</v>
      </c>
      <c r="L277" s="67">
        <f>ROUND((J265+J268+J271+J274)*1.21,2)</f>
        <v>59372.300000000003</v>
      </c>
      <c r="M277" s="13"/>
      <c r="N277" s="2"/>
      <c r="O277" s="2"/>
      <c r="P277" s="2"/>
      <c r="Q277" s="33">
        <f>0+Q265+Q268+Q271+Q274</f>
        <v>49068.019999999997</v>
      </c>
      <c r="R277" s="9">
        <f>0+R265+R268+R271+R274</f>
        <v>0</v>
      </c>
      <c r="S277" s="68">
        <f>Q277*(1+J277)+R277</f>
        <v>505659685.14560026</v>
      </c>
    </row>
    <row r="278" thickTop="1" thickBot="1" ht="25" customHeight="1">
      <c r="A278" s="10"/>
      <c r="B278" s="69"/>
      <c r="C278" s="69"/>
      <c r="D278" s="69"/>
      <c r="E278" s="70"/>
      <c r="F278" s="69"/>
      <c r="G278" s="71" t="s">
        <v>140</v>
      </c>
      <c r="H278" s="72">
        <f>0+J265+J268+J271+J274</f>
        <v>49068.019999999997</v>
      </c>
      <c r="I278" s="71" t="s">
        <v>141</v>
      </c>
      <c r="J278" s="73">
        <f>0+J277</f>
        <v>10304.280000000006</v>
      </c>
      <c r="K278" s="71" t="s">
        <v>142</v>
      </c>
      <c r="L278" s="74">
        <f>0+L277</f>
        <v>59372.300000000003</v>
      </c>
      <c r="M278" s="13"/>
      <c r="N278" s="2"/>
      <c r="O278" s="2"/>
      <c r="P278" s="2"/>
      <c r="Q278" s="2"/>
    </row>
    <row r="279" ht="40" customHeight="1">
      <c r="A279" s="10"/>
      <c r="B279" s="75" t="s">
        <v>184</v>
      </c>
      <c r="C279" s="1"/>
      <c r="D279" s="1"/>
      <c r="E279" s="1"/>
      <c r="F279" s="1"/>
      <c r="G279" s="1"/>
      <c r="H279" s="43"/>
      <c r="I279" s="1"/>
      <c r="J279" s="43"/>
      <c r="K279" s="1"/>
      <c r="L279" s="1"/>
      <c r="M279" s="13"/>
      <c r="N279" s="2"/>
      <c r="O279" s="2"/>
      <c r="P279" s="2"/>
      <c r="Q279" s="2"/>
    </row>
    <row r="280">
      <c r="A280" s="10"/>
      <c r="B280" s="44">
        <v>555</v>
      </c>
      <c r="C280" s="45" t="s">
        <v>659</v>
      </c>
      <c r="D280" s="45" t="s">
        <v>7</v>
      </c>
      <c r="E280" s="45" t="s">
        <v>660</v>
      </c>
      <c r="F280" s="45" t="s">
        <v>7</v>
      </c>
      <c r="G280" s="46" t="s">
        <v>181</v>
      </c>
      <c r="H280" s="47">
        <v>24</v>
      </c>
      <c r="I280" s="26">
        <v>3544.3800000000001</v>
      </c>
      <c r="J280" s="48">
        <f>ROUND(H280*I280,2)</f>
        <v>85065.119999999995</v>
      </c>
      <c r="K280" s="49">
        <v>0.20999999999999999</v>
      </c>
      <c r="L280" s="50">
        <f>ROUND(J280*1.21,2)</f>
        <v>102928.8</v>
      </c>
      <c r="M280" s="13"/>
      <c r="N280" s="2"/>
      <c r="O280" s="2"/>
      <c r="P280" s="2"/>
      <c r="Q280" s="33">
        <f>IF(ISNUMBER(K280),IF(H280&gt;0,IF(I280&gt;0,J280,0),0),0)</f>
        <v>85065.119999999995</v>
      </c>
      <c r="R280" s="9">
        <f>IF(ISNUMBER(K280)=FALSE,J280,0)</f>
        <v>0</v>
      </c>
    </row>
    <row r="281">
      <c r="A281" s="10"/>
      <c r="B281" s="51" t="s">
        <v>125</v>
      </c>
      <c r="C281" s="1"/>
      <c r="D281" s="1"/>
      <c r="E281" s="52" t="s">
        <v>7</v>
      </c>
      <c r="F281" s="1"/>
      <c r="G281" s="1"/>
      <c r="H281" s="43"/>
      <c r="I281" s="1"/>
      <c r="J281" s="43"/>
      <c r="K281" s="1"/>
      <c r="L281" s="1"/>
      <c r="M281" s="13"/>
      <c r="N281" s="2"/>
      <c r="O281" s="2"/>
      <c r="P281" s="2"/>
      <c r="Q281" s="2"/>
    </row>
    <row r="282" thickBot="1">
      <c r="A282" s="10"/>
      <c r="B282" s="53" t="s">
        <v>127</v>
      </c>
      <c r="C282" s="54"/>
      <c r="D282" s="54"/>
      <c r="E282" s="55" t="s">
        <v>1086</v>
      </c>
      <c r="F282" s="54"/>
      <c r="G282" s="54"/>
      <c r="H282" s="56"/>
      <c r="I282" s="54"/>
      <c r="J282" s="56"/>
      <c r="K282" s="54"/>
      <c r="L282" s="54"/>
      <c r="M282" s="13"/>
      <c r="N282" s="2"/>
      <c r="O282" s="2"/>
      <c r="P282" s="2"/>
      <c r="Q282" s="2"/>
    </row>
    <row r="283" thickTop="1">
      <c r="A283" s="10"/>
      <c r="B283" s="44">
        <v>556</v>
      </c>
      <c r="C283" s="45" t="s">
        <v>424</v>
      </c>
      <c r="D283" s="45" t="s">
        <v>7</v>
      </c>
      <c r="E283" s="45" t="s">
        <v>425</v>
      </c>
      <c r="F283" s="45" t="s">
        <v>7</v>
      </c>
      <c r="G283" s="46" t="s">
        <v>181</v>
      </c>
      <c r="H283" s="57">
        <v>20</v>
      </c>
      <c r="I283" s="58">
        <v>1915.6900000000001</v>
      </c>
      <c r="J283" s="59">
        <f>ROUND(H283*I283,2)</f>
        <v>38313.800000000003</v>
      </c>
      <c r="K283" s="60">
        <v>0.20999999999999999</v>
      </c>
      <c r="L283" s="61">
        <f>ROUND(J283*1.21,2)</f>
        <v>46359.699999999997</v>
      </c>
      <c r="M283" s="13"/>
      <c r="N283" s="2"/>
      <c r="O283" s="2"/>
      <c r="P283" s="2"/>
      <c r="Q283" s="33">
        <f>IF(ISNUMBER(K283),IF(H283&gt;0,IF(I283&gt;0,J283,0),0),0)</f>
        <v>38313.800000000003</v>
      </c>
      <c r="R283" s="9">
        <f>IF(ISNUMBER(K283)=FALSE,J283,0)</f>
        <v>0</v>
      </c>
    </row>
    <row r="284">
      <c r="A284" s="10"/>
      <c r="B284" s="51" t="s">
        <v>125</v>
      </c>
      <c r="C284" s="1"/>
      <c r="D284" s="1"/>
      <c r="E284" s="52" t="s">
        <v>7</v>
      </c>
      <c r="F284" s="1"/>
      <c r="G284" s="1"/>
      <c r="H284" s="43"/>
      <c r="I284" s="1"/>
      <c r="J284" s="43"/>
      <c r="K284" s="1"/>
      <c r="L284" s="1"/>
      <c r="M284" s="13"/>
      <c r="N284" s="2"/>
      <c r="O284" s="2"/>
      <c r="P284" s="2"/>
      <c r="Q284" s="2"/>
    </row>
    <row r="285" thickBot="1">
      <c r="A285" s="10"/>
      <c r="B285" s="53" t="s">
        <v>127</v>
      </c>
      <c r="C285" s="54"/>
      <c r="D285" s="54"/>
      <c r="E285" s="55" t="s">
        <v>1087</v>
      </c>
      <c r="F285" s="54"/>
      <c r="G285" s="54"/>
      <c r="H285" s="56"/>
      <c r="I285" s="54"/>
      <c r="J285" s="56"/>
      <c r="K285" s="54"/>
      <c r="L285" s="54"/>
      <c r="M285" s="13"/>
      <c r="N285" s="2"/>
      <c r="O285" s="2"/>
      <c r="P285" s="2"/>
      <c r="Q285" s="2"/>
    </row>
    <row r="286" thickTop="1">
      <c r="A286" s="10"/>
      <c r="B286" s="44">
        <v>557</v>
      </c>
      <c r="C286" s="45" t="s">
        <v>1088</v>
      </c>
      <c r="D286" s="45" t="s">
        <v>7</v>
      </c>
      <c r="E286" s="45" t="s">
        <v>1089</v>
      </c>
      <c r="F286" s="45" t="s">
        <v>7</v>
      </c>
      <c r="G286" s="46" t="s">
        <v>181</v>
      </c>
      <c r="H286" s="57">
        <v>40</v>
      </c>
      <c r="I286" s="58">
        <v>7959.4399999999996</v>
      </c>
      <c r="J286" s="59">
        <f>ROUND(H286*I286,2)</f>
        <v>318377.59999999998</v>
      </c>
      <c r="K286" s="60">
        <v>0.20999999999999999</v>
      </c>
      <c r="L286" s="61">
        <f>ROUND(J286*1.21,2)</f>
        <v>385236.90000000002</v>
      </c>
      <c r="M286" s="13"/>
      <c r="N286" s="2"/>
      <c r="O286" s="2"/>
      <c r="P286" s="2"/>
      <c r="Q286" s="33">
        <f>IF(ISNUMBER(K286),IF(H286&gt;0,IF(I286&gt;0,J286,0),0),0)</f>
        <v>318377.59999999998</v>
      </c>
      <c r="R286" s="9">
        <f>IF(ISNUMBER(K286)=FALSE,J286,0)</f>
        <v>0</v>
      </c>
    </row>
    <row r="287">
      <c r="A287" s="10"/>
      <c r="B287" s="51" t="s">
        <v>125</v>
      </c>
      <c r="C287" s="1"/>
      <c r="D287" s="1"/>
      <c r="E287" s="52" t="s">
        <v>7</v>
      </c>
      <c r="F287" s="1"/>
      <c r="G287" s="1"/>
      <c r="H287" s="43"/>
      <c r="I287" s="1"/>
      <c r="J287" s="43"/>
      <c r="K287" s="1"/>
      <c r="L287" s="1"/>
      <c r="M287" s="13"/>
      <c r="N287" s="2"/>
      <c r="O287" s="2"/>
      <c r="P287" s="2"/>
      <c r="Q287" s="2"/>
    </row>
    <row r="288" thickBot="1">
      <c r="A288" s="10"/>
      <c r="B288" s="53" t="s">
        <v>127</v>
      </c>
      <c r="C288" s="54"/>
      <c r="D288" s="54"/>
      <c r="E288" s="55" t="s">
        <v>1090</v>
      </c>
      <c r="F288" s="54"/>
      <c r="G288" s="54"/>
      <c r="H288" s="56"/>
      <c r="I288" s="54"/>
      <c r="J288" s="56"/>
      <c r="K288" s="54"/>
      <c r="L288" s="54"/>
      <c r="M288" s="13"/>
      <c r="N288" s="2"/>
      <c r="O288" s="2"/>
      <c r="P288" s="2"/>
      <c r="Q288" s="2"/>
    </row>
    <row r="289" thickTop="1">
      <c r="A289" s="10"/>
      <c r="B289" s="44">
        <v>558</v>
      </c>
      <c r="C289" s="45" t="s">
        <v>437</v>
      </c>
      <c r="D289" s="45" t="s">
        <v>7</v>
      </c>
      <c r="E289" s="45" t="s">
        <v>438</v>
      </c>
      <c r="F289" s="45" t="s">
        <v>7</v>
      </c>
      <c r="G289" s="46" t="s">
        <v>146</v>
      </c>
      <c r="H289" s="57">
        <v>4</v>
      </c>
      <c r="I289" s="58">
        <v>278.88999999999999</v>
      </c>
      <c r="J289" s="59">
        <f>ROUND(H289*I289,2)</f>
        <v>1115.5599999999999</v>
      </c>
      <c r="K289" s="60">
        <v>0.20999999999999999</v>
      </c>
      <c r="L289" s="61">
        <f>ROUND(J289*1.21,2)</f>
        <v>1349.8299999999999</v>
      </c>
      <c r="M289" s="13"/>
      <c r="N289" s="2"/>
      <c r="O289" s="2"/>
      <c r="P289" s="2"/>
      <c r="Q289" s="33">
        <f>IF(ISNUMBER(K289),IF(H289&gt;0,IF(I289&gt;0,J289,0),0),0)</f>
        <v>1115.5599999999999</v>
      </c>
      <c r="R289" s="9">
        <f>IF(ISNUMBER(K289)=FALSE,J289,0)</f>
        <v>0</v>
      </c>
    </row>
    <row r="290">
      <c r="A290" s="10"/>
      <c r="B290" s="51" t="s">
        <v>125</v>
      </c>
      <c r="C290" s="1"/>
      <c r="D290" s="1"/>
      <c r="E290" s="52" t="s">
        <v>7</v>
      </c>
      <c r="F290" s="1"/>
      <c r="G290" s="1"/>
      <c r="H290" s="43"/>
      <c r="I290" s="1"/>
      <c r="J290" s="43"/>
      <c r="K290" s="1"/>
      <c r="L290" s="1"/>
      <c r="M290" s="13"/>
      <c r="N290" s="2"/>
      <c r="O290" s="2"/>
      <c r="P290" s="2"/>
      <c r="Q290" s="2"/>
    </row>
    <row r="291" thickBot="1">
      <c r="A291" s="10"/>
      <c r="B291" s="53" t="s">
        <v>127</v>
      </c>
      <c r="C291" s="54"/>
      <c r="D291" s="54"/>
      <c r="E291" s="55" t="s">
        <v>1091</v>
      </c>
      <c r="F291" s="54"/>
      <c r="G291" s="54"/>
      <c r="H291" s="56"/>
      <c r="I291" s="54"/>
      <c r="J291" s="56"/>
      <c r="K291" s="54"/>
      <c r="L291" s="54"/>
      <c r="M291" s="13"/>
      <c r="N291" s="2"/>
      <c r="O291" s="2"/>
      <c r="P291" s="2"/>
      <c r="Q291" s="2"/>
    </row>
    <row r="292" thickTop="1">
      <c r="A292" s="10"/>
      <c r="B292" s="44">
        <v>559</v>
      </c>
      <c r="C292" s="45" t="s">
        <v>1092</v>
      </c>
      <c r="D292" s="45" t="s">
        <v>7</v>
      </c>
      <c r="E292" s="45" t="s">
        <v>1093</v>
      </c>
      <c r="F292" s="45" t="s">
        <v>7</v>
      </c>
      <c r="G292" s="46" t="s">
        <v>146</v>
      </c>
      <c r="H292" s="57">
        <v>2</v>
      </c>
      <c r="I292" s="58">
        <v>1443.98</v>
      </c>
      <c r="J292" s="59">
        <f>ROUND(H292*I292,2)</f>
        <v>2887.96</v>
      </c>
      <c r="K292" s="60">
        <v>0.20999999999999999</v>
      </c>
      <c r="L292" s="61">
        <f>ROUND(J292*1.21,2)</f>
        <v>3494.4299999999998</v>
      </c>
      <c r="M292" s="13"/>
      <c r="N292" s="2"/>
      <c r="O292" s="2"/>
      <c r="P292" s="2"/>
      <c r="Q292" s="33">
        <f>IF(ISNUMBER(K292),IF(H292&gt;0,IF(I292&gt;0,J292,0),0),0)</f>
        <v>2887.96</v>
      </c>
      <c r="R292" s="9">
        <f>IF(ISNUMBER(K292)=FALSE,J292,0)</f>
        <v>0</v>
      </c>
    </row>
    <row r="293">
      <c r="A293" s="10"/>
      <c r="B293" s="51" t="s">
        <v>125</v>
      </c>
      <c r="C293" s="1"/>
      <c r="D293" s="1"/>
      <c r="E293" s="52" t="s">
        <v>7</v>
      </c>
      <c r="F293" s="1"/>
      <c r="G293" s="1"/>
      <c r="H293" s="43"/>
      <c r="I293" s="1"/>
      <c r="J293" s="43"/>
      <c r="K293" s="1"/>
      <c r="L293" s="1"/>
      <c r="M293" s="13"/>
      <c r="N293" s="2"/>
      <c r="O293" s="2"/>
      <c r="P293" s="2"/>
      <c r="Q293" s="2"/>
    </row>
    <row r="294" thickBot="1">
      <c r="A294" s="10"/>
      <c r="B294" s="53" t="s">
        <v>127</v>
      </c>
      <c r="C294" s="54"/>
      <c r="D294" s="54"/>
      <c r="E294" s="55" t="s">
        <v>1094</v>
      </c>
      <c r="F294" s="54"/>
      <c r="G294" s="54"/>
      <c r="H294" s="56"/>
      <c r="I294" s="54"/>
      <c r="J294" s="56"/>
      <c r="K294" s="54"/>
      <c r="L294" s="54"/>
      <c r="M294" s="13"/>
      <c r="N294" s="2"/>
      <c r="O294" s="2"/>
      <c r="P294" s="2"/>
      <c r="Q294" s="2"/>
    </row>
    <row r="295" thickTop="1">
      <c r="A295" s="10"/>
      <c r="B295" s="44">
        <v>560</v>
      </c>
      <c r="C295" s="45" t="s">
        <v>461</v>
      </c>
      <c r="D295" s="45" t="s">
        <v>7</v>
      </c>
      <c r="E295" s="45" t="s">
        <v>462</v>
      </c>
      <c r="F295" s="45" t="s">
        <v>7</v>
      </c>
      <c r="G295" s="46" t="s">
        <v>169</v>
      </c>
      <c r="H295" s="57">
        <v>20.625</v>
      </c>
      <c r="I295" s="58">
        <v>125.43000000000001</v>
      </c>
      <c r="J295" s="59">
        <f>ROUND(H295*I295,2)</f>
        <v>2586.9899999999998</v>
      </c>
      <c r="K295" s="60">
        <v>0.20999999999999999</v>
      </c>
      <c r="L295" s="61">
        <f>ROUND(J295*1.21,2)</f>
        <v>3130.2600000000002</v>
      </c>
      <c r="M295" s="13"/>
      <c r="N295" s="2"/>
      <c r="O295" s="2"/>
      <c r="P295" s="2"/>
      <c r="Q295" s="33">
        <f>IF(ISNUMBER(K295),IF(H295&gt;0,IF(I295&gt;0,J295,0),0),0)</f>
        <v>2586.9899999999998</v>
      </c>
      <c r="R295" s="9">
        <f>IF(ISNUMBER(K295)=FALSE,J295,0)</f>
        <v>0</v>
      </c>
    </row>
    <row r="296">
      <c r="A296" s="10"/>
      <c r="B296" s="51" t="s">
        <v>125</v>
      </c>
      <c r="C296" s="1"/>
      <c r="D296" s="1"/>
      <c r="E296" s="52" t="s">
        <v>7</v>
      </c>
      <c r="F296" s="1"/>
      <c r="G296" s="1"/>
      <c r="H296" s="43"/>
      <c r="I296" s="1"/>
      <c r="J296" s="43"/>
      <c r="K296" s="1"/>
      <c r="L296" s="1"/>
      <c r="M296" s="13"/>
      <c r="N296" s="2"/>
      <c r="O296" s="2"/>
      <c r="P296" s="2"/>
      <c r="Q296" s="2"/>
    </row>
    <row r="297" thickBot="1">
      <c r="A297" s="10"/>
      <c r="B297" s="53" t="s">
        <v>127</v>
      </c>
      <c r="C297" s="54"/>
      <c r="D297" s="54"/>
      <c r="E297" s="55" t="s">
        <v>1095</v>
      </c>
      <c r="F297" s="54"/>
      <c r="G297" s="54"/>
      <c r="H297" s="56"/>
      <c r="I297" s="54"/>
      <c r="J297" s="56"/>
      <c r="K297" s="54"/>
      <c r="L297" s="54"/>
      <c r="M297" s="13"/>
      <c r="N297" s="2"/>
      <c r="O297" s="2"/>
      <c r="P297" s="2"/>
      <c r="Q297" s="2"/>
    </row>
    <row r="298" thickTop="1">
      <c r="A298" s="10"/>
      <c r="B298" s="44">
        <v>561</v>
      </c>
      <c r="C298" s="45" t="s">
        <v>470</v>
      </c>
      <c r="D298" s="45" t="s">
        <v>7</v>
      </c>
      <c r="E298" s="45" t="s">
        <v>471</v>
      </c>
      <c r="F298" s="45" t="s">
        <v>7</v>
      </c>
      <c r="G298" s="46" t="s">
        <v>169</v>
      </c>
      <c r="H298" s="57">
        <v>20.625</v>
      </c>
      <c r="I298" s="58">
        <v>368.14999999999998</v>
      </c>
      <c r="J298" s="59">
        <f>ROUND(H298*I298,2)</f>
        <v>7593.0900000000001</v>
      </c>
      <c r="K298" s="60">
        <v>0.20999999999999999</v>
      </c>
      <c r="L298" s="61">
        <f>ROUND(J298*1.21,2)</f>
        <v>9187.6399999999994</v>
      </c>
      <c r="M298" s="13"/>
      <c r="N298" s="2"/>
      <c r="O298" s="2"/>
      <c r="P298" s="2"/>
      <c r="Q298" s="33">
        <f>IF(ISNUMBER(K298),IF(H298&gt;0,IF(I298&gt;0,J298,0),0),0)</f>
        <v>7593.0900000000001</v>
      </c>
      <c r="R298" s="9">
        <f>IF(ISNUMBER(K298)=FALSE,J298,0)</f>
        <v>0</v>
      </c>
    </row>
    <row r="299">
      <c r="A299" s="10"/>
      <c r="B299" s="51" t="s">
        <v>125</v>
      </c>
      <c r="C299" s="1"/>
      <c r="D299" s="1"/>
      <c r="E299" s="52" t="s">
        <v>7</v>
      </c>
      <c r="F299" s="1"/>
      <c r="G299" s="1"/>
      <c r="H299" s="43"/>
      <c r="I299" s="1"/>
      <c r="J299" s="43"/>
      <c r="K299" s="1"/>
      <c r="L299" s="1"/>
      <c r="M299" s="13"/>
      <c r="N299" s="2"/>
      <c r="O299" s="2"/>
      <c r="P299" s="2"/>
      <c r="Q299" s="2"/>
    </row>
    <row r="300" thickBot="1">
      <c r="A300" s="10"/>
      <c r="B300" s="53" t="s">
        <v>127</v>
      </c>
      <c r="C300" s="54"/>
      <c r="D300" s="54"/>
      <c r="E300" s="55" t="s">
        <v>1095</v>
      </c>
      <c r="F300" s="54"/>
      <c r="G300" s="54"/>
      <c r="H300" s="56"/>
      <c r="I300" s="54"/>
      <c r="J300" s="56"/>
      <c r="K300" s="54"/>
      <c r="L300" s="54"/>
      <c r="M300" s="13"/>
      <c r="N300" s="2"/>
      <c r="O300" s="2"/>
      <c r="P300" s="2"/>
      <c r="Q300" s="2"/>
    </row>
    <row r="301" thickTop="1">
      <c r="A301" s="10"/>
      <c r="B301" s="44">
        <v>562</v>
      </c>
      <c r="C301" s="45" t="s">
        <v>472</v>
      </c>
      <c r="D301" s="45" t="s">
        <v>7</v>
      </c>
      <c r="E301" s="45" t="s">
        <v>473</v>
      </c>
      <c r="F301" s="45" t="s">
        <v>7</v>
      </c>
      <c r="G301" s="46" t="s">
        <v>146</v>
      </c>
      <c r="H301" s="57">
        <v>3</v>
      </c>
      <c r="I301" s="58">
        <v>842.64999999999998</v>
      </c>
      <c r="J301" s="59">
        <f>ROUND(H301*I301,2)</f>
        <v>2527.9499999999998</v>
      </c>
      <c r="K301" s="60">
        <v>0.20999999999999999</v>
      </c>
      <c r="L301" s="61">
        <f>ROUND(J301*1.21,2)</f>
        <v>3058.8200000000002</v>
      </c>
      <c r="M301" s="13"/>
      <c r="N301" s="2"/>
      <c r="O301" s="2"/>
      <c r="P301" s="2"/>
      <c r="Q301" s="33">
        <f>IF(ISNUMBER(K301),IF(H301&gt;0,IF(I301&gt;0,J301,0),0),0)</f>
        <v>2527.9499999999998</v>
      </c>
      <c r="R301" s="9">
        <f>IF(ISNUMBER(K301)=FALSE,J301,0)</f>
        <v>0</v>
      </c>
    </row>
    <row r="302">
      <c r="A302" s="10"/>
      <c r="B302" s="51" t="s">
        <v>125</v>
      </c>
      <c r="C302" s="1"/>
      <c r="D302" s="1"/>
      <c r="E302" s="52" t="s">
        <v>7</v>
      </c>
      <c r="F302" s="1"/>
      <c r="G302" s="1"/>
      <c r="H302" s="43"/>
      <c r="I302" s="1"/>
      <c r="J302" s="43"/>
      <c r="K302" s="1"/>
      <c r="L302" s="1"/>
      <c r="M302" s="13"/>
      <c r="N302" s="2"/>
      <c r="O302" s="2"/>
      <c r="P302" s="2"/>
      <c r="Q302" s="2"/>
    </row>
    <row r="303" thickBot="1">
      <c r="A303" s="10"/>
      <c r="B303" s="53" t="s">
        <v>127</v>
      </c>
      <c r="C303" s="54"/>
      <c r="D303" s="54"/>
      <c r="E303" s="55" t="s">
        <v>1096</v>
      </c>
      <c r="F303" s="54"/>
      <c r="G303" s="54"/>
      <c r="H303" s="56"/>
      <c r="I303" s="54"/>
      <c r="J303" s="56"/>
      <c r="K303" s="54"/>
      <c r="L303" s="54"/>
      <c r="M303" s="13"/>
      <c r="N303" s="2"/>
      <c r="O303" s="2"/>
      <c r="P303" s="2"/>
      <c r="Q303" s="2"/>
    </row>
    <row r="304" thickTop="1">
      <c r="A304" s="10"/>
      <c r="B304" s="44">
        <v>563</v>
      </c>
      <c r="C304" s="45" t="s">
        <v>1097</v>
      </c>
      <c r="D304" s="45" t="s">
        <v>7</v>
      </c>
      <c r="E304" s="45" t="s">
        <v>1098</v>
      </c>
      <c r="F304" s="45" t="s">
        <v>7</v>
      </c>
      <c r="G304" s="46" t="s">
        <v>181</v>
      </c>
      <c r="H304" s="57">
        <v>16</v>
      </c>
      <c r="I304" s="58">
        <v>444.41000000000003</v>
      </c>
      <c r="J304" s="59">
        <f>ROUND(H304*I304,2)</f>
        <v>7110.5600000000004</v>
      </c>
      <c r="K304" s="60">
        <v>0.20999999999999999</v>
      </c>
      <c r="L304" s="61">
        <f>ROUND(J304*1.21,2)</f>
        <v>8603.7800000000007</v>
      </c>
      <c r="M304" s="13"/>
      <c r="N304" s="2"/>
      <c r="O304" s="2"/>
      <c r="P304" s="2"/>
      <c r="Q304" s="33">
        <f>IF(ISNUMBER(K304),IF(H304&gt;0,IF(I304&gt;0,J304,0),0),0)</f>
        <v>7110.5600000000004</v>
      </c>
      <c r="R304" s="9">
        <f>IF(ISNUMBER(K304)=FALSE,J304,0)</f>
        <v>0</v>
      </c>
    </row>
    <row r="305">
      <c r="A305" s="10"/>
      <c r="B305" s="51" t="s">
        <v>125</v>
      </c>
      <c r="C305" s="1"/>
      <c r="D305" s="1"/>
      <c r="E305" s="52" t="s">
        <v>7</v>
      </c>
      <c r="F305" s="1"/>
      <c r="G305" s="1"/>
      <c r="H305" s="43"/>
      <c r="I305" s="1"/>
      <c r="J305" s="43"/>
      <c r="K305" s="1"/>
      <c r="L305" s="1"/>
      <c r="M305" s="13"/>
      <c r="N305" s="2"/>
      <c r="O305" s="2"/>
      <c r="P305" s="2"/>
      <c r="Q305" s="2"/>
    </row>
    <row r="306" thickBot="1">
      <c r="A306" s="10"/>
      <c r="B306" s="53" t="s">
        <v>127</v>
      </c>
      <c r="C306" s="54"/>
      <c r="D306" s="54"/>
      <c r="E306" s="55" t="s">
        <v>1099</v>
      </c>
      <c r="F306" s="54"/>
      <c r="G306" s="54"/>
      <c r="H306" s="56"/>
      <c r="I306" s="54"/>
      <c r="J306" s="56"/>
      <c r="K306" s="54"/>
      <c r="L306" s="54"/>
      <c r="M306" s="13"/>
      <c r="N306" s="2"/>
      <c r="O306" s="2"/>
      <c r="P306" s="2"/>
      <c r="Q306" s="2"/>
    </row>
    <row r="307" thickTop="1">
      <c r="A307" s="10"/>
      <c r="B307" s="44">
        <v>564</v>
      </c>
      <c r="C307" s="45" t="s">
        <v>478</v>
      </c>
      <c r="D307" s="45" t="s">
        <v>7</v>
      </c>
      <c r="E307" s="45" t="s">
        <v>479</v>
      </c>
      <c r="F307" s="45" t="s">
        <v>7</v>
      </c>
      <c r="G307" s="46" t="s">
        <v>181</v>
      </c>
      <c r="H307" s="57">
        <v>12</v>
      </c>
      <c r="I307" s="58">
        <v>523.63</v>
      </c>
      <c r="J307" s="59">
        <f>ROUND(H307*I307,2)</f>
        <v>6283.5600000000004</v>
      </c>
      <c r="K307" s="60">
        <v>0.20999999999999999</v>
      </c>
      <c r="L307" s="61">
        <f>ROUND(J307*1.21,2)</f>
        <v>7603.1099999999997</v>
      </c>
      <c r="M307" s="13"/>
      <c r="N307" s="2"/>
      <c r="O307" s="2"/>
      <c r="P307" s="2"/>
      <c r="Q307" s="33">
        <f>IF(ISNUMBER(K307),IF(H307&gt;0,IF(I307&gt;0,J307,0),0),0)</f>
        <v>6283.5600000000004</v>
      </c>
      <c r="R307" s="9">
        <f>IF(ISNUMBER(K307)=FALSE,J307,0)</f>
        <v>0</v>
      </c>
    </row>
    <row r="308">
      <c r="A308" s="10"/>
      <c r="B308" s="51" t="s">
        <v>125</v>
      </c>
      <c r="C308" s="1"/>
      <c r="D308" s="1"/>
      <c r="E308" s="52" t="s">
        <v>7</v>
      </c>
      <c r="F308" s="1"/>
      <c r="G308" s="1"/>
      <c r="H308" s="43"/>
      <c r="I308" s="1"/>
      <c r="J308" s="43"/>
      <c r="K308" s="1"/>
      <c r="L308" s="1"/>
      <c r="M308" s="13"/>
      <c r="N308" s="2"/>
      <c r="O308" s="2"/>
      <c r="P308" s="2"/>
      <c r="Q308" s="2"/>
    </row>
    <row r="309" thickBot="1">
      <c r="A309" s="10"/>
      <c r="B309" s="53" t="s">
        <v>127</v>
      </c>
      <c r="C309" s="54"/>
      <c r="D309" s="54"/>
      <c r="E309" s="55" t="s">
        <v>1100</v>
      </c>
      <c r="F309" s="54"/>
      <c r="G309" s="54"/>
      <c r="H309" s="56"/>
      <c r="I309" s="54"/>
      <c r="J309" s="56"/>
      <c r="K309" s="54"/>
      <c r="L309" s="54"/>
      <c r="M309" s="13"/>
      <c r="N309" s="2"/>
      <c r="O309" s="2"/>
      <c r="P309" s="2"/>
      <c r="Q309" s="2"/>
    </row>
    <row r="310" thickTop="1">
      <c r="A310" s="10"/>
      <c r="B310" s="44">
        <v>565</v>
      </c>
      <c r="C310" s="45" t="s">
        <v>1101</v>
      </c>
      <c r="D310" s="45" t="s">
        <v>7</v>
      </c>
      <c r="E310" s="45" t="s">
        <v>1102</v>
      </c>
      <c r="F310" s="45" t="s">
        <v>7</v>
      </c>
      <c r="G310" s="46" t="s">
        <v>181</v>
      </c>
      <c r="H310" s="57">
        <v>55</v>
      </c>
      <c r="I310" s="58">
        <v>124.98999999999999</v>
      </c>
      <c r="J310" s="59">
        <f>ROUND(H310*I310,2)</f>
        <v>6874.4499999999998</v>
      </c>
      <c r="K310" s="60">
        <v>0.20999999999999999</v>
      </c>
      <c r="L310" s="61">
        <f>ROUND(J310*1.21,2)</f>
        <v>8318.0799999999999</v>
      </c>
      <c r="M310" s="13"/>
      <c r="N310" s="2"/>
      <c r="O310" s="2"/>
      <c r="P310" s="2"/>
      <c r="Q310" s="33">
        <f>IF(ISNUMBER(K310),IF(H310&gt;0,IF(I310&gt;0,J310,0),0),0)</f>
        <v>6874.4499999999998</v>
      </c>
      <c r="R310" s="9">
        <f>IF(ISNUMBER(K310)=FALSE,J310,0)</f>
        <v>0</v>
      </c>
    </row>
    <row r="311">
      <c r="A311" s="10"/>
      <c r="B311" s="51" t="s">
        <v>125</v>
      </c>
      <c r="C311" s="1"/>
      <c r="D311" s="1"/>
      <c r="E311" s="52" t="s">
        <v>7</v>
      </c>
      <c r="F311" s="1"/>
      <c r="G311" s="1"/>
      <c r="H311" s="43"/>
      <c r="I311" s="1"/>
      <c r="J311" s="43"/>
      <c r="K311" s="1"/>
      <c r="L311" s="1"/>
      <c r="M311" s="13"/>
      <c r="N311" s="2"/>
      <c r="O311" s="2"/>
      <c r="P311" s="2"/>
      <c r="Q311" s="2"/>
    </row>
    <row r="312" thickBot="1">
      <c r="A312" s="10"/>
      <c r="B312" s="53" t="s">
        <v>127</v>
      </c>
      <c r="C312" s="54"/>
      <c r="D312" s="54"/>
      <c r="E312" s="55" t="s">
        <v>1103</v>
      </c>
      <c r="F312" s="54"/>
      <c r="G312" s="54"/>
      <c r="H312" s="56"/>
      <c r="I312" s="54"/>
      <c r="J312" s="56"/>
      <c r="K312" s="54"/>
      <c r="L312" s="54"/>
      <c r="M312" s="13"/>
      <c r="N312" s="2"/>
      <c r="O312" s="2"/>
      <c r="P312" s="2"/>
      <c r="Q312" s="2"/>
    </row>
    <row r="313" thickTop="1">
      <c r="A313" s="10"/>
      <c r="B313" s="44">
        <v>566</v>
      </c>
      <c r="C313" s="45" t="s">
        <v>1104</v>
      </c>
      <c r="D313" s="45" t="s">
        <v>7</v>
      </c>
      <c r="E313" s="45" t="s">
        <v>1105</v>
      </c>
      <c r="F313" s="45" t="s">
        <v>7</v>
      </c>
      <c r="G313" s="46" t="s">
        <v>169</v>
      </c>
      <c r="H313" s="57">
        <v>14</v>
      </c>
      <c r="I313" s="58">
        <v>416.13</v>
      </c>
      <c r="J313" s="59">
        <f>ROUND(H313*I313,2)</f>
        <v>5825.8199999999997</v>
      </c>
      <c r="K313" s="60">
        <v>0.20999999999999999</v>
      </c>
      <c r="L313" s="61">
        <f>ROUND(J313*1.21,2)</f>
        <v>7049.2399999999998</v>
      </c>
      <c r="M313" s="13"/>
      <c r="N313" s="2"/>
      <c r="O313" s="2"/>
      <c r="P313" s="2"/>
      <c r="Q313" s="33">
        <f>IF(ISNUMBER(K313),IF(H313&gt;0,IF(I313&gt;0,J313,0),0),0)</f>
        <v>5825.8199999999997</v>
      </c>
      <c r="R313" s="9">
        <f>IF(ISNUMBER(K313)=FALSE,J313,0)</f>
        <v>0</v>
      </c>
    </row>
    <row r="314">
      <c r="A314" s="10"/>
      <c r="B314" s="51" t="s">
        <v>125</v>
      </c>
      <c r="C314" s="1"/>
      <c r="D314" s="1"/>
      <c r="E314" s="52" t="s">
        <v>7</v>
      </c>
      <c r="F314" s="1"/>
      <c r="G314" s="1"/>
      <c r="H314" s="43"/>
      <c r="I314" s="1"/>
      <c r="J314" s="43"/>
      <c r="K314" s="1"/>
      <c r="L314" s="1"/>
      <c r="M314" s="13"/>
      <c r="N314" s="2"/>
      <c r="O314" s="2"/>
      <c r="P314" s="2"/>
      <c r="Q314" s="2"/>
    </row>
    <row r="315" thickBot="1">
      <c r="A315" s="10"/>
      <c r="B315" s="53" t="s">
        <v>127</v>
      </c>
      <c r="C315" s="54"/>
      <c r="D315" s="54"/>
      <c r="E315" s="55" t="s">
        <v>1106</v>
      </c>
      <c r="F315" s="54"/>
      <c r="G315" s="54"/>
      <c r="H315" s="56"/>
      <c r="I315" s="54"/>
      <c r="J315" s="56"/>
      <c r="K315" s="54"/>
      <c r="L315" s="54"/>
      <c r="M315" s="13"/>
      <c r="N315" s="2"/>
      <c r="O315" s="2"/>
      <c r="P315" s="2"/>
      <c r="Q315" s="2"/>
    </row>
    <row r="316" thickTop="1">
      <c r="A316" s="10"/>
      <c r="B316" s="44">
        <v>567</v>
      </c>
      <c r="C316" s="45" t="s">
        <v>1107</v>
      </c>
      <c r="D316" s="45" t="s">
        <v>7</v>
      </c>
      <c r="E316" s="45" t="s">
        <v>1108</v>
      </c>
      <c r="F316" s="45" t="s">
        <v>7</v>
      </c>
      <c r="G316" s="46" t="s">
        <v>224</v>
      </c>
      <c r="H316" s="57">
        <v>0.033000000000000002</v>
      </c>
      <c r="I316" s="58">
        <v>201489.48999999999</v>
      </c>
      <c r="J316" s="59">
        <f>ROUND(H316*I316,2)</f>
        <v>6649.1499999999996</v>
      </c>
      <c r="K316" s="60">
        <v>0.20999999999999999</v>
      </c>
      <c r="L316" s="61">
        <f>ROUND(J316*1.21,2)</f>
        <v>8045.4700000000003</v>
      </c>
      <c r="M316" s="13"/>
      <c r="N316" s="2"/>
      <c r="O316" s="2"/>
      <c r="P316" s="2"/>
      <c r="Q316" s="33">
        <f>IF(ISNUMBER(K316),IF(H316&gt;0,IF(I316&gt;0,J316,0),0),0)</f>
        <v>6649.1499999999996</v>
      </c>
      <c r="R316" s="9">
        <f>IF(ISNUMBER(K316)=FALSE,J316,0)</f>
        <v>0</v>
      </c>
    </row>
    <row r="317">
      <c r="A317" s="10"/>
      <c r="B317" s="51" t="s">
        <v>125</v>
      </c>
      <c r="C317" s="1"/>
      <c r="D317" s="1"/>
      <c r="E317" s="52" t="s">
        <v>7</v>
      </c>
      <c r="F317" s="1"/>
      <c r="G317" s="1"/>
      <c r="H317" s="43"/>
      <c r="I317" s="1"/>
      <c r="J317" s="43"/>
      <c r="K317" s="1"/>
      <c r="L317" s="1"/>
      <c r="M317" s="13"/>
      <c r="N317" s="2"/>
      <c r="O317" s="2"/>
      <c r="P317" s="2"/>
      <c r="Q317" s="2"/>
    </row>
    <row r="318" thickBot="1">
      <c r="A318" s="10"/>
      <c r="B318" s="53" t="s">
        <v>127</v>
      </c>
      <c r="C318" s="54"/>
      <c r="D318" s="54"/>
      <c r="E318" s="55" t="s">
        <v>1109</v>
      </c>
      <c r="F318" s="54"/>
      <c r="G318" s="54"/>
      <c r="H318" s="56"/>
      <c r="I318" s="54"/>
      <c r="J318" s="56"/>
      <c r="K318" s="54"/>
      <c r="L318" s="54"/>
      <c r="M318" s="13"/>
      <c r="N318" s="2"/>
      <c r="O318" s="2"/>
      <c r="P318" s="2"/>
      <c r="Q318" s="2"/>
    </row>
    <row r="319" thickTop="1">
      <c r="A319" s="10"/>
      <c r="B319" s="44">
        <v>568</v>
      </c>
      <c r="C319" s="45" t="s">
        <v>1110</v>
      </c>
      <c r="D319" s="45" t="s">
        <v>7</v>
      </c>
      <c r="E319" s="45" t="s">
        <v>1111</v>
      </c>
      <c r="F319" s="45" t="s">
        <v>7</v>
      </c>
      <c r="G319" s="46" t="s">
        <v>146</v>
      </c>
      <c r="H319" s="57">
        <v>2</v>
      </c>
      <c r="I319" s="58">
        <v>30937.299999999999</v>
      </c>
      <c r="J319" s="59">
        <f>ROUND(H319*I319,2)</f>
        <v>61874.599999999999</v>
      </c>
      <c r="K319" s="60">
        <v>0.20999999999999999</v>
      </c>
      <c r="L319" s="61">
        <f>ROUND(J319*1.21,2)</f>
        <v>74868.270000000004</v>
      </c>
      <c r="M319" s="13"/>
      <c r="N319" s="2"/>
      <c r="O319" s="2"/>
      <c r="P319" s="2"/>
      <c r="Q319" s="33">
        <f>IF(ISNUMBER(K319),IF(H319&gt;0,IF(I319&gt;0,J319,0),0),0)</f>
        <v>61874.599999999999</v>
      </c>
      <c r="R319" s="9">
        <f>IF(ISNUMBER(K319)=FALSE,J319,0)</f>
        <v>0</v>
      </c>
    </row>
    <row r="320">
      <c r="A320" s="10"/>
      <c r="B320" s="51" t="s">
        <v>125</v>
      </c>
      <c r="C320" s="1"/>
      <c r="D320" s="1"/>
      <c r="E320" s="52" t="s">
        <v>7</v>
      </c>
      <c r="F320" s="1"/>
      <c r="G320" s="1"/>
      <c r="H320" s="43"/>
      <c r="I320" s="1"/>
      <c r="J320" s="43"/>
      <c r="K320" s="1"/>
      <c r="L320" s="1"/>
      <c r="M320" s="13"/>
      <c r="N320" s="2"/>
      <c r="O320" s="2"/>
      <c r="P320" s="2"/>
      <c r="Q320" s="2"/>
    </row>
    <row r="321" thickBot="1">
      <c r="A321" s="10"/>
      <c r="B321" s="53" t="s">
        <v>127</v>
      </c>
      <c r="C321" s="54"/>
      <c r="D321" s="54"/>
      <c r="E321" s="55" t="s">
        <v>1112</v>
      </c>
      <c r="F321" s="54"/>
      <c r="G321" s="54"/>
      <c r="H321" s="56"/>
      <c r="I321" s="54"/>
      <c r="J321" s="56"/>
      <c r="K321" s="54"/>
      <c r="L321" s="54"/>
      <c r="M321" s="13"/>
      <c r="N321" s="2"/>
      <c r="O321" s="2"/>
      <c r="P321" s="2"/>
      <c r="Q321" s="2"/>
    </row>
    <row r="322" thickTop="1">
      <c r="A322" s="10"/>
      <c r="B322" s="44">
        <v>569</v>
      </c>
      <c r="C322" s="45" t="s">
        <v>1113</v>
      </c>
      <c r="D322" s="45" t="s">
        <v>7</v>
      </c>
      <c r="E322" s="45" t="s">
        <v>1114</v>
      </c>
      <c r="F322" s="45" t="s">
        <v>7</v>
      </c>
      <c r="G322" s="46" t="s">
        <v>146</v>
      </c>
      <c r="H322" s="57">
        <v>10</v>
      </c>
      <c r="I322" s="58">
        <v>2989.6799999999998</v>
      </c>
      <c r="J322" s="59">
        <f>ROUND(H322*I322,2)</f>
        <v>29896.799999999999</v>
      </c>
      <c r="K322" s="60">
        <v>0.20999999999999999</v>
      </c>
      <c r="L322" s="61">
        <f>ROUND(J322*1.21,2)</f>
        <v>36175.129999999997</v>
      </c>
      <c r="M322" s="13"/>
      <c r="N322" s="2"/>
      <c r="O322" s="2"/>
      <c r="P322" s="2"/>
      <c r="Q322" s="33">
        <f>IF(ISNUMBER(K322),IF(H322&gt;0,IF(I322&gt;0,J322,0),0),0)</f>
        <v>29896.799999999999</v>
      </c>
      <c r="R322" s="9">
        <f>IF(ISNUMBER(K322)=FALSE,J322,0)</f>
        <v>0</v>
      </c>
    </row>
    <row r="323">
      <c r="A323" s="10"/>
      <c r="B323" s="51" t="s">
        <v>125</v>
      </c>
      <c r="C323" s="1"/>
      <c r="D323" s="1"/>
      <c r="E323" s="52" t="s">
        <v>7</v>
      </c>
      <c r="F323" s="1"/>
      <c r="G323" s="1"/>
      <c r="H323" s="43"/>
      <c r="I323" s="1"/>
      <c r="J323" s="43"/>
      <c r="K323" s="1"/>
      <c r="L323" s="1"/>
      <c r="M323" s="13"/>
      <c r="N323" s="2"/>
      <c r="O323" s="2"/>
      <c r="P323" s="2"/>
      <c r="Q323" s="2"/>
    </row>
    <row r="324" thickBot="1">
      <c r="A324" s="10"/>
      <c r="B324" s="53" t="s">
        <v>127</v>
      </c>
      <c r="C324" s="54"/>
      <c r="D324" s="54"/>
      <c r="E324" s="55" t="s">
        <v>1115</v>
      </c>
      <c r="F324" s="54"/>
      <c r="G324" s="54"/>
      <c r="H324" s="56"/>
      <c r="I324" s="54"/>
      <c r="J324" s="56"/>
      <c r="K324" s="54"/>
      <c r="L324" s="54"/>
      <c r="M324" s="13"/>
      <c r="N324" s="2"/>
      <c r="O324" s="2"/>
      <c r="P324" s="2"/>
      <c r="Q324" s="2"/>
    </row>
    <row r="325" thickTop="1">
      <c r="A325" s="10"/>
      <c r="B325" s="44">
        <v>570</v>
      </c>
      <c r="C325" s="45" t="s">
        <v>1116</v>
      </c>
      <c r="D325" s="45" t="s">
        <v>7</v>
      </c>
      <c r="E325" s="45" t="s">
        <v>1117</v>
      </c>
      <c r="F325" s="45" t="s">
        <v>7</v>
      </c>
      <c r="G325" s="46" t="s">
        <v>181</v>
      </c>
      <c r="H325" s="57">
        <v>12.220000000000001</v>
      </c>
      <c r="I325" s="58">
        <v>764.71000000000004</v>
      </c>
      <c r="J325" s="59">
        <f>ROUND(H325*I325,2)</f>
        <v>9344.7600000000002</v>
      </c>
      <c r="K325" s="60">
        <v>0.20999999999999999</v>
      </c>
      <c r="L325" s="61">
        <f>ROUND(J325*1.21,2)</f>
        <v>11307.16</v>
      </c>
      <c r="M325" s="13"/>
      <c r="N325" s="2"/>
      <c r="O325" s="2"/>
      <c r="P325" s="2"/>
      <c r="Q325" s="33">
        <f>IF(ISNUMBER(K325),IF(H325&gt;0,IF(I325&gt;0,J325,0),0),0)</f>
        <v>9344.7600000000002</v>
      </c>
      <c r="R325" s="9">
        <f>IF(ISNUMBER(K325)=FALSE,J325,0)</f>
        <v>0</v>
      </c>
    </row>
    <row r="326">
      <c r="A326" s="10"/>
      <c r="B326" s="51" t="s">
        <v>125</v>
      </c>
      <c r="C326" s="1"/>
      <c r="D326" s="1"/>
      <c r="E326" s="52" t="s">
        <v>7</v>
      </c>
      <c r="F326" s="1"/>
      <c r="G326" s="1"/>
      <c r="H326" s="43"/>
      <c r="I326" s="1"/>
      <c r="J326" s="43"/>
      <c r="K326" s="1"/>
      <c r="L326" s="1"/>
      <c r="M326" s="13"/>
      <c r="N326" s="2"/>
      <c r="O326" s="2"/>
      <c r="P326" s="2"/>
      <c r="Q326" s="2"/>
    </row>
    <row r="327" thickBot="1">
      <c r="A327" s="10"/>
      <c r="B327" s="53" t="s">
        <v>127</v>
      </c>
      <c r="C327" s="54"/>
      <c r="D327" s="54"/>
      <c r="E327" s="55" t="s">
        <v>1118</v>
      </c>
      <c r="F327" s="54"/>
      <c r="G327" s="54"/>
      <c r="H327" s="56"/>
      <c r="I327" s="54"/>
      <c r="J327" s="56"/>
      <c r="K327" s="54"/>
      <c r="L327" s="54"/>
      <c r="M327" s="13"/>
      <c r="N327" s="2"/>
      <c r="O327" s="2"/>
      <c r="P327" s="2"/>
      <c r="Q327" s="2"/>
    </row>
    <row r="328" thickTop="1">
      <c r="A328" s="10"/>
      <c r="B328" s="44">
        <v>571</v>
      </c>
      <c r="C328" s="45" t="s">
        <v>1119</v>
      </c>
      <c r="D328" s="45" t="s">
        <v>7</v>
      </c>
      <c r="E328" s="45" t="s">
        <v>1120</v>
      </c>
      <c r="F328" s="45" t="s">
        <v>7</v>
      </c>
      <c r="G328" s="46" t="s">
        <v>224</v>
      </c>
      <c r="H328" s="57">
        <v>1.536</v>
      </c>
      <c r="I328" s="58">
        <v>5580.2799999999997</v>
      </c>
      <c r="J328" s="59">
        <f>ROUND(H328*I328,2)</f>
        <v>8571.3099999999995</v>
      </c>
      <c r="K328" s="60">
        <v>0.20999999999999999</v>
      </c>
      <c r="L328" s="61">
        <f>ROUND(J328*1.21,2)</f>
        <v>10371.290000000001</v>
      </c>
      <c r="M328" s="13"/>
      <c r="N328" s="2"/>
      <c r="O328" s="2"/>
      <c r="P328" s="2"/>
      <c r="Q328" s="33">
        <f>IF(ISNUMBER(K328),IF(H328&gt;0,IF(I328&gt;0,J328,0),0),0)</f>
        <v>8571.3099999999995</v>
      </c>
      <c r="R328" s="9">
        <f>IF(ISNUMBER(K328)=FALSE,J328,0)</f>
        <v>0</v>
      </c>
    </row>
    <row r="329">
      <c r="A329" s="10"/>
      <c r="B329" s="51" t="s">
        <v>125</v>
      </c>
      <c r="C329" s="1"/>
      <c r="D329" s="1"/>
      <c r="E329" s="52" t="s">
        <v>7</v>
      </c>
      <c r="F329" s="1"/>
      <c r="G329" s="1"/>
      <c r="H329" s="43"/>
      <c r="I329" s="1"/>
      <c r="J329" s="43"/>
      <c r="K329" s="1"/>
      <c r="L329" s="1"/>
      <c r="M329" s="13"/>
      <c r="N329" s="2"/>
      <c r="O329" s="2"/>
      <c r="P329" s="2"/>
      <c r="Q329" s="2"/>
    </row>
    <row r="330" thickBot="1">
      <c r="A330" s="10"/>
      <c r="B330" s="53" t="s">
        <v>127</v>
      </c>
      <c r="C330" s="54"/>
      <c r="D330" s="54"/>
      <c r="E330" s="55" t="s">
        <v>1121</v>
      </c>
      <c r="F330" s="54"/>
      <c r="G330" s="54"/>
      <c r="H330" s="56"/>
      <c r="I330" s="54"/>
      <c r="J330" s="56"/>
      <c r="K330" s="54"/>
      <c r="L330" s="54"/>
      <c r="M330" s="13"/>
      <c r="N330" s="2"/>
      <c r="O330" s="2"/>
      <c r="P330" s="2"/>
      <c r="Q330" s="2"/>
    </row>
    <row r="331" thickTop="1">
      <c r="A331" s="10"/>
      <c r="B331" s="44">
        <v>572</v>
      </c>
      <c r="C331" s="45" t="s">
        <v>1122</v>
      </c>
      <c r="D331" s="45" t="s">
        <v>7</v>
      </c>
      <c r="E331" s="45" t="s">
        <v>1123</v>
      </c>
      <c r="F331" s="45" t="s">
        <v>7</v>
      </c>
      <c r="G331" s="46" t="s">
        <v>1124</v>
      </c>
      <c r="H331" s="57">
        <v>6</v>
      </c>
      <c r="I331" s="58">
        <v>442.27999999999997</v>
      </c>
      <c r="J331" s="59">
        <f>ROUND(H331*I331,2)</f>
        <v>2653.6799999999998</v>
      </c>
      <c r="K331" s="60">
        <v>0.20999999999999999</v>
      </c>
      <c r="L331" s="61">
        <f>ROUND(J331*1.21,2)</f>
        <v>3210.9499999999998</v>
      </c>
      <c r="M331" s="13"/>
      <c r="N331" s="2"/>
      <c r="O331" s="2"/>
      <c r="P331" s="2"/>
      <c r="Q331" s="33">
        <f>IF(ISNUMBER(K331),IF(H331&gt;0,IF(I331&gt;0,J331,0),0),0)</f>
        <v>2653.6799999999998</v>
      </c>
      <c r="R331" s="9">
        <f>IF(ISNUMBER(K331)=FALSE,J331,0)</f>
        <v>0</v>
      </c>
    </row>
    <row r="332">
      <c r="A332" s="10"/>
      <c r="B332" s="51" t="s">
        <v>125</v>
      </c>
      <c r="C332" s="1"/>
      <c r="D332" s="1"/>
      <c r="E332" s="52" t="s">
        <v>7</v>
      </c>
      <c r="F332" s="1"/>
      <c r="G332" s="1"/>
      <c r="H332" s="43"/>
      <c r="I332" s="1"/>
      <c r="J332" s="43"/>
      <c r="K332" s="1"/>
      <c r="L332" s="1"/>
      <c r="M332" s="13"/>
      <c r="N332" s="2"/>
      <c r="O332" s="2"/>
      <c r="P332" s="2"/>
      <c r="Q332" s="2"/>
    </row>
    <row r="333" thickBot="1">
      <c r="A333" s="10"/>
      <c r="B333" s="53" t="s">
        <v>127</v>
      </c>
      <c r="C333" s="54"/>
      <c r="D333" s="54"/>
      <c r="E333" s="55" t="s">
        <v>1125</v>
      </c>
      <c r="F333" s="54"/>
      <c r="G333" s="54"/>
      <c r="H333" s="56"/>
      <c r="I333" s="54"/>
      <c r="J333" s="56"/>
      <c r="K333" s="54"/>
      <c r="L333" s="54"/>
      <c r="M333" s="13"/>
      <c r="N333" s="2"/>
      <c r="O333" s="2"/>
      <c r="P333" s="2"/>
      <c r="Q333" s="2"/>
    </row>
    <row r="334" thickTop="1">
      <c r="A334" s="10"/>
      <c r="B334" s="44">
        <v>573</v>
      </c>
      <c r="C334" s="45" t="s">
        <v>1126</v>
      </c>
      <c r="D334" s="45" t="s">
        <v>7</v>
      </c>
      <c r="E334" s="45" t="s">
        <v>1127</v>
      </c>
      <c r="F334" s="45" t="s">
        <v>7</v>
      </c>
      <c r="G334" s="46" t="s">
        <v>146</v>
      </c>
      <c r="H334" s="57">
        <v>1</v>
      </c>
      <c r="I334" s="58">
        <v>21815.779999999999</v>
      </c>
      <c r="J334" s="59">
        <f>ROUND(H334*I334,2)</f>
        <v>21815.779999999999</v>
      </c>
      <c r="K334" s="60">
        <v>0.20999999999999999</v>
      </c>
      <c r="L334" s="61">
        <f>ROUND(J334*1.21,2)</f>
        <v>26397.09</v>
      </c>
      <c r="M334" s="13"/>
      <c r="N334" s="2"/>
      <c r="O334" s="2"/>
      <c r="P334" s="2"/>
      <c r="Q334" s="33">
        <f>IF(ISNUMBER(K334),IF(H334&gt;0,IF(I334&gt;0,J334,0),0),0)</f>
        <v>21815.779999999999</v>
      </c>
      <c r="R334" s="9">
        <f>IF(ISNUMBER(K334)=FALSE,J334,0)</f>
        <v>0</v>
      </c>
    </row>
    <row r="335">
      <c r="A335" s="10"/>
      <c r="B335" s="51" t="s">
        <v>125</v>
      </c>
      <c r="C335" s="1"/>
      <c r="D335" s="1"/>
      <c r="E335" s="52" t="s">
        <v>7</v>
      </c>
      <c r="F335" s="1"/>
      <c r="G335" s="1"/>
      <c r="H335" s="43"/>
      <c r="I335" s="1"/>
      <c r="J335" s="43"/>
      <c r="K335" s="1"/>
      <c r="L335" s="1"/>
      <c r="M335" s="13"/>
      <c r="N335" s="2"/>
      <c r="O335" s="2"/>
      <c r="P335" s="2"/>
      <c r="Q335" s="2"/>
    </row>
    <row r="336" thickBot="1">
      <c r="A336" s="10"/>
      <c r="B336" s="53" t="s">
        <v>127</v>
      </c>
      <c r="C336" s="54"/>
      <c r="D336" s="54"/>
      <c r="E336" s="55" t="s">
        <v>1128</v>
      </c>
      <c r="F336" s="54"/>
      <c r="G336" s="54"/>
      <c r="H336" s="56"/>
      <c r="I336" s="54"/>
      <c r="J336" s="56"/>
      <c r="K336" s="54"/>
      <c r="L336" s="54"/>
      <c r="M336" s="13"/>
      <c r="N336" s="2"/>
      <c r="O336" s="2"/>
      <c r="P336" s="2"/>
      <c r="Q336" s="2"/>
    </row>
    <row r="337" thickTop="1">
      <c r="A337" s="10"/>
      <c r="B337" s="44">
        <v>574</v>
      </c>
      <c r="C337" s="45" t="s">
        <v>1129</v>
      </c>
      <c r="D337" s="45" t="s">
        <v>7</v>
      </c>
      <c r="E337" s="45" t="s">
        <v>1130</v>
      </c>
      <c r="F337" s="45" t="s">
        <v>7</v>
      </c>
      <c r="G337" s="46" t="s">
        <v>146</v>
      </c>
      <c r="H337" s="57">
        <v>2</v>
      </c>
      <c r="I337" s="58">
        <v>1947.8199999999999</v>
      </c>
      <c r="J337" s="59">
        <f>ROUND(H337*I337,2)</f>
        <v>3895.6399999999999</v>
      </c>
      <c r="K337" s="60">
        <v>0.20999999999999999</v>
      </c>
      <c r="L337" s="61">
        <f>ROUND(J337*1.21,2)</f>
        <v>4713.7200000000003</v>
      </c>
      <c r="M337" s="13"/>
      <c r="N337" s="2"/>
      <c r="O337" s="2"/>
      <c r="P337" s="2"/>
      <c r="Q337" s="33">
        <f>IF(ISNUMBER(K337),IF(H337&gt;0,IF(I337&gt;0,J337,0),0),0)</f>
        <v>3895.6399999999999</v>
      </c>
      <c r="R337" s="9">
        <f>IF(ISNUMBER(K337)=FALSE,J337,0)</f>
        <v>0</v>
      </c>
    </row>
    <row r="338">
      <c r="A338" s="10"/>
      <c r="B338" s="51" t="s">
        <v>125</v>
      </c>
      <c r="C338" s="1"/>
      <c r="D338" s="1"/>
      <c r="E338" s="52" t="s">
        <v>7</v>
      </c>
      <c r="F338" s="1"/>
      <c r="G338" s="1"/>
      <c r="H338" s="43"/>
      <c r="I338" s="1"/>
      <c r="J338" s="43"/>
      <c r="K338" s="1"/>
      <c r="L338" s="1"/>
      <c r="M338" s="13"/>
      <c r="N338" s="2"/>
      <c r="O338" s="2"/>
      <c r="P338" s="2"/>
      <c r="Q338" s="2"/>
    </row>
    <row r="339" thickBot="1">
      <c r="A339" s="10"/>
      <c r="B339" s="53" t="s">
        <v>127</v>
      </c>
      <c r="C339" s="54"/>
      <c r="D339" s="54"/>
      <c r="E339" s="55" t="s">
        <v>1131</v>
      </c>
      <c r="F339" s="54"/>
      <c r="G339" s="54"/>
      <c r="H339" s="56"/>
      <c r="I339" s="54"/>
      <c r="J339" s="56"/>
      <c r="K339" s="54"/>
      <c r="L339" s="54"/>
      <c r="M339" s="13"/>
      <c r="N339" s="2"/>
      <c r="O339" s="2"/>
      <c r="P339" s="2"/>
      <c r="Q339" s="2"/>
    </row>
    <row r="340" thickTop="1" thickBot="1" ht="25" customHeight="1">
      <c r="A340" s="10"/>
      <c r="B340" s="1"/>
      <c r="C340" s="62">
        <v>9</v>
      </c>
      <c r="D340" s="1"/>
      <c r="E340" s="63" t="s">
        <v>112</v>
      </c>
      <c r="F340" s="1"/>
      <c r="G340" s="64" t="s">
        <v>137</v>
      </c>
      <c r="H340" s="65">
        <f>J280+J283+J286+J289+J292+J295+J298+J301+J304+J307+J310+J313+J316+J319+J322+J325+J328+J331+J334+J337</f>
        <v>629264.18000000028</v>
      </c>
      <c r="I340" s="64" t="s">
        <v>138</v>
      </c>
      <c r="J340" s="66">
        <f>(L340-H340)</f>
        <v>132145.47999999975</v>
      </c>
      <c r="K340" s="64" t="s">
        <v>139</v>
      </c>
      <c r="L340" s="67">
        <f>ROUND((J280+J283+J286+J289+J292+J295+J298+J301+J304+J307+J310+J313+J316+J319+J322+J325+J328+J331+J334+J337)*1.21,2)</f>
        <v>761409.66000000003</v>
      </c>
      <c r="M340" s="13"/>
      <c r="N340" s="2"/>
      <c r="O340" s="2"/>
      <c r="P340" s="2"/>
      <c r="Q340" s="33">
        <f>0+Q280+Q283+Q286+Q289+Q292+Q295+Q298+Q301+Q304+Q307+Q310+Q313+Q316+Q319+Q322+Q325+Q328+Q331+Q334+Q337</f>
        <v>629264.18000000028</v>
      </c>
      <c r="R340" s="9">
        <f>0+R280+R283+R286+R289+R292+R295+R298+R301+R304+R307+R310+R313+R316+R319+R322+R325+R328+R331+R334+R337</f>
        <v>0</v>
      </c>
      <c r="S340" s="68">
        <f>Q340*(1+J340)+R340</f>
        <v>83155046377.086273</v>
      </c>
    </row>
    <row r="341" thickTop="1" thickBot="1" ht="25" customHeight="1">
      <c r="A341" s="10"/>
      <c r="B341" s="69"/>
      <c r="C341" s="69"/>
      <c r="D341" s="69"/>
      <c r="E341" s="70"/>
      <c r="F341" s="69"/>
      <c r="G341" s="71" t="s">
        <v>140</v>
      </c>
      <c r="H341" s="72">
        <f>0+J280+J283+J286+J289+J292+J295+J298+J301+J304+J307+J310+J313+J316+J319+J322+J325+J328+J331+J334+J337</f>
        <v>629264.18000000028</v>
      </c>
      <c r="I341" s="71" t="s">
        <v>141</v>
      </c>
      <c r="J341" s="73">
        <f>0+J340</f>
        <v>132145.47999999975</v>
      </c>
      <c r="K341" s="71" t="s">
        <v>142</v>
      </c>
      <c r="L341" s="74">
        <f>0+L340</f>
        <v>761409.66000000003</v>
      </c>
      <c r="M341" s="13"/>
      <c r="N341" s="2"/>
      <c r="O341" s="2"/>
      <c r="P341" s="2"/>
      <c r="Q341" s="2"/>
    </row>
    <row r="342">
      <c r="A342" s="14"/>
      <c r="B342" s="4"/>
      <c r="C342" s="4"/>
      <c r="D342" s="4"/>
      <c r="E342" s="4"/>
      <c r="F342" s="4"/>
      <c r="G342" s="4"/>
      <c r="H342" s="76"/>
      <c r="I342" s="4"/>
      <c r="J342" s="76"/>
      <c r="K342" s="4"/>
      <c r="L342" s="4"/>
      <c r="M342" s="15"/>
      <c r="N342" s="2"/>
      <c r="O342" s="2"/>
      <c r="P342" s="2"/>
      <c r="Q342" s="2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"/>
      <c r="O343" s="2"/>
      <c r="P343" s="2"/>
      <c r="Q343" s="2"/>
    </row>
  </sheetData>
  <mergeCells count="2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0:C31"/>
    <mergeCell ref="B33:L33"/>
    <mergeCell ref="B35:D35"/>
    <mergeCell ref="B36:D36"/>
    <mergeCell ref="B38:D38"/>
    <mergeCell ref="B39:D39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28:D28"/>
    <mergeCell ref="B44:D44"/>
    <mergeCell ref="B45:D45"/>
    <mergeCell ref="B47:D47"/>
    <mergeCell ref="B48:D48"/>
    <mergeCell ref="B50:D50"/>
    <mergeCell ref="B51:D51"/>
    <mergeCell ref="B53:D53"/>
    <mergeCell ref="B54:D54"/>
    <mergeCell ref="B56:D56"/>
    <mergeCell ref="B57:D57"/>
    <mergeCell ref="B59:D59"/>
    <mergeCell ref="B60:D60"/>
    <mergeCell ref="B63:L63"/>
    <mergeCell ref="B65:D65"/>
    <mergeCell ref="B66:D66"/>
    <mergeCell ref="B68:D68"/>
    <mergeCell ref="B69:D69"/>
    <mergeCell ref="B71:D71"/>
    <mergeCell ref="B72:D72"/>
    <mergeCell ref="B74:D74"/>
    <mergeCell ref="B75:D75"/>
    <mergeCell ref="B77:D77"/>
    <mergeCell ref="B78:D78"/>
    <mergeCell ref="B80:D80"/>
    <mergeCell ref="B81:D81"/>
    <mergeCell ref="B83:D83"/>
    <mergeCell ref="B84:D84"/>
    <mergeCell ref="B86:D86"/>
    <mergeCell ref="B87:D87"/>
    <mergeCell ref="B89:D89"/>
    <mergeCell ref="B90:D90"/>
    <mergeCell ref="B92:D92"/>
    <mergeCell ref="B93:D93"/>
    <mergeCell ref="B95:D95"/>
    <mergeCell ref="B96:D96"/>
    <mergeCell ref="B98:D98"/>
    <mergeCell ref="B99:D99"/>
    <mergeCell ref="B101:D101"/>
    <mergeCell ref="B102:D102"/>
    <mergeCell ref="B104:D104"/>
    <mergeCell ref="B105:D105"/>
    <mergeCell ref="B107:D107"/>
    <mergeCell ref="B108:D108"/>
    <mergeCell ref="B111:L111"/>
    <mergeCell ref="B215:D215"/>
    <mergeCell ref="B216:D216"/>
    <mergeCell ref="B218:D218"/>
    <mergeCell ref="B219:D219"/>
    <mergeCell ref="B221:D221"/>
    <mergeCell ref="B222:D222"/>
    <mergeCell ref="B224:D224"/>
    <mergeCell ref="B225:D225"/>
    <mergeCell ref="B227:D227"/>
    <mergeCell ref="B228:D228"/>
    <mergeCell ref="B230:D230"/>
    <mergeCell ref="B231:D231"/>
    <mergeCell ref="B233:D233"/>
    <mergeCell ref="B234:D234"/>
    <mergeCell ref="B236:D236"/>
    <mergeCell ref="B237:D237"/>
    <mergeCell ref="B239:D239"/>
    <mergeCell ref="B240:D240"/>
    <mergeCell ref="B242:D242"/>
    <mergeCell ref="B243:D243"/>
    <mergeCell ref="B113:D113"/>
    <mergeCell ref="B114:D114"/>
    <mergeCell ref="B116:D116"/>
    <mergeCell ref="B117:D117"/>
    <mergeCell ref="B119:D119"/>
    <mergeCell ref="B120:D120"/>
    <mergeCell ref="B122:D122"/>
    <mergeCell ref="B123:D123"/>
    <mergeCell ref="B125:D125"/>
    <mergeCell ref="B126:D126"/>
    <mergeCell ref="B128:D128"/>
    <mergeCell ref="B129:D129"/>
    <mergeCell ref="B131:D131"/>
    <mergeCell ref="B132:D132"/>
    <mergeCell ref="B134:D134"/>
    <mergeCell ref="B135:D135"/>
    <mergeCell ref="B137:D137"/>
    <mergeCell ref="B138:D138"/>
    <mergeCell ref="B140:D140"/>
    <mergeCell ref="B141:D141"/>
    <mergeCell ref="B143:D143"/>
    <mergeCell ref="B144:D144"/>
    <mergeCell ref="B147:L147"/>
    <mergeCell ref="B281:D281"/>
    <mergeCell ref="B282:D282"/>
    <mergeCell ref="B284:D284"/>
    <mergeCell ref="B285:D285"/>
    <mergeCell ref="B287:D287"/>
    <mergeCell ref="B288:D288"/>
    <mergeCell ref="B290:D290"/>
    <mergeCell ref="B291:D291"/>
    <mergeCell ref="B293:D293"/>
    <mergeCell ref="B294:D294"/>
    <mergeCell ref="B296:D296"/>
    <mergeCell ref="B297:D297"/>
    <mergeCell ref="B299:D299"/>
    <mergeCell ref="B300:D300"/>
    <mergeCell ref="B302:D302"/>
    <mergeCell ref="B303:D303"/>
    <mergeCell ref="B305:D305"/>
    <mergeCell ref="B306:D306"/>
    <mergeCell ref="B308:D308"/>
    <mergeCell ref="B309:D309"/>
    <mergeCell ref="B311:D311"/>
    <mergeCell ref="B312:D312"/>
    <mergeCell ref="B314:D314"/>
    <mergeCell ref="B315:D315"/>
    <mergeCell ref="B317:D317"/>
    <mergeCell ref="B318:D318"/>
    <mergeCell ref="B320:D320"/>
    <mergeCell ref="B321:D321"/>
    <mergeCell ref="B323:D323"/>
    <mergeCell ref="B324:D324"/>
    <mergeCell ref="B326:D326"/>
    <mergeCell ref="B327:D327"/>
    <mergeCell ref="B329:D329"/>
    <mergeCell ref="B330:D330"/>
    <mergeCell ref="B332:D332"/>
    <mergeCell ref="B333:D333"/>
    <mergeCell ref="B335:D335"/>
    <mergeCell ref="B336:D336"/>
    <mergeCell ref="B338:D338"/>
    <mergeCell ref="B339:D339"/>
    <mergeCell ref="B149:D149"/>
    <mergeCell ref="B150:D150"/>
    <mergeCell ref="B152:D152"/>
    <mergeCell ref="B153:D153"/>
    <mergeCell ref="B155:D155"/>
    <mergeCell ref="B156:D156"/>
    <mergeCell ref="B158:D158"/>
    <mergeCell ref="B159:D159"/>
    <mergeCell ref="B161:D161"/>
    <mergeCell ref="B162:D162"/>
    <mergeCell ref="B164:D164"/>
    <mergeCell ref="B165:D165"/>
    <mergeCell ref="B168:L168"/>
    <mergeCell ref="B170:D170"/>
    <mergeCell ref="B171:D171"/>
    <mergeCell ref="B173:D173"/>
    <mergeCell ref="B174:D174"/>
    <mergeCell ref="B176:D176"/>
    <mergeCell ref="B177:D177"/>
    <mergeCell ref="B179:D179"/>
    <mergeCell ref="B180:D180"/>
    <mergeCell ref="B182:D182"/>
    <mergeCell ref="B183:D183"/>
    <mergeCell ref="B185:D185"/>
    <mergeCell ref="B186:D186"/>
    <mergeCell ref="B188:D188"/>
    <mergeCell ref="B189:D189"/>
    <mergeCell ref="B191:D191"/>
    <mergeCell ref="B192:D192"/>
    <mergeCell ref="B194:D194"/>
    <mergeCell ref="B195:D195"/>
    <mergeCell ref="B197:D197"/>
    <mergeCell ref="B198:D198"/>
    <mergeCell ref="B200:D200"/>
    <mergeCell ref="B201:D201"/>
    <mergeCell ref="B203:D203"/>
    <mergeCell ref="B204:D204"/>
    <mergeCell ref="B206:D206"/>
    <mergeCell ref="B207:D207"/>
    <mergeCell ref="B209:D209"/>
    <mergeCell ref="B210:D210"/>
    <mergeCell ref="B213:L213"/>
    <mergeCell ref="B246:L246"/>
    <mergeCell ref="B248:D248"/>
    <mergeCell ref="B249:D249"/>
    <mergeCell ref="B251:D251"/>
    <mergeCell ref="B252:D252"/>
    <mergeCell ref="B254:D254"/>
    <mergeCell ref="B255:D255"/>
    <mergeCell ref="B257:D257"/>
    <mergeCell ref="B258:D258"/>
    <mergeCell ref="B260:D260"/>
    <mergeCell ref="B261:D261"/>
    <mergeCell ref="B264:L264"/>
    <mergeCell ref="B266:D266"/>
    <mergeCell ref="B267:D267"/>
    <mergeCell ref="B269:D269"/>
    <mergeCell ref="B270:D270"/>
    <mergeCell ref="B272:D272"/>
    <mergeCell ref="B273:D273"/>
    <mergeCell ref="B275:D275"/>
    <mergeCell ref="B276:D276"/>
    <mergeCell ref="B279:L279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0+(H56+H71+H80+H89+H95+H104+H116)</f>
        <v>3784869.3900000006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0+H57+H72+H81+H90+H96+H105+H117</f>
        <v>3784869.3900000006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1132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ROUND(0+((H56+H71+H80+H89+H95+H104+H116)*1.21),2)</f>
        <v>4579691.96</v>
      </c>
      <c r="K11" s="1"/>
      <c r="L11" s="1"/>
      <c r="M11" s="13"/>
      <c r="N11" s="2"/>
      <c r="O11" s="2"/>
      <c r="P11" s="2"/>
      <c r="Q11" s="33">
        <f>IF(SUM(K20:K26)&gt;0,ROUND(SUM(S20:S26)/SUM(K20:K26)-1,8),0)</f>
        <v>237892.56537932</v>
      </c>
      <c r="R11" s="9">
        <f>AVERAGE(J56,J71,J80,J89,J95,J104,J116)</f>
        <v>113546.08285714287</v>
      </c>
      <c r="S11" s="9">
        <f>J10*(1+Q11)</f>
        <v>900396073682.15222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0+J32+J35+J38+J41+J44+J47+J50+J53</f>
        <v>187700</v>
      </c>
      <c r="L20" s="38">
        <f>0+L56</f>
        <v>227117</v>
      </c>
      <c r="M20" s="13"/>
      <c r="N20" s="2"/>
      <c r="O20" s="2"/>
      <c r="P20" s="2"/>
      <c r="Q20" s="2"/>
      <c r="S20" s="9">
        <f>S56</f>
        <v>7398758600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0+J59+J62+J65+J68</f>
        <v>323047.86000000004</v>
      </c>
      <c r="L21" s="38">
        <f>0+L71</f>
        <v>390887.90999999997</v>
      </c>
      <c r="M21" s="13"/>
      <c r="N21" s="2"/>
      <c r="O21" s="2"/>
      <c r="P21" s="2"/>
      <c r="Q21" s="2"/>
      <c r="S21" s="9">
        <f>S71</f>
        <v>21915906022.652981</v>
      </c>
    </row>
    <row r="22">
      <c r="A22" s="10"/>
      <c r="B22" s="36">
        <v>2</v>
      </c>
      <c r="C22" s="1"/>
      <c r="D22" s="1"/>
      <c r="E22" s="37" t="s">
        <v>192</v>
      </c>
      <c r="F22" s="1"/>
      <c r="G22" s="1"/>
      <c r="H22" s="1"/>
      <c r="I22" s="1"/>
      <c r="J22" s="1"/>
      <c r="K22" s="38">
        <f>0+J74+J77</f>
        <v>1009446.5600000001</v>
      </c>
      <c r="L22" s="38">
        <f>0+L80</f>
        <v>1221430.3400000001</v>
      </c>
      <c r="M22" s="13"/>
      <c r="N22" s="2"/>
      <c r="O22" s="2"/>
      <c r="P22" s="2"/>
      <c r="Q22" s="2"/>
      <c r="S22" s="9">
        <f>S80</f>
        <v>213987306943.35684</v>
      </c>
    </row>
    <row r="23">
      <c r="A23" s="10"/>
      <c r="B23" s="36">
        <v>3</v>
      </c>
      <c r="C23" s="1"/>
      <c r="D23" s="1"/>
      <c r="E23" s="37" t="s">
        <v>917</v>
      </c>
      <c r="F23" s="1"/>
      <c r="G23" s="1"/>
      <c r="H23" s="1"/>
      <c r="I23" s="1"/>
      <c r="J23" s="1"/>
      <c r="K23" s="38">
        <f>0+J83+J86</f>
        <v>1736912.8599999999</v>
      </c>
      <c r="L23" s="38">
        <f>0+L89</f>
        <v>2101664.5600000001</v>
      </c>
      <c r="M23" s="13"/>
      <c r="N23" s="2"/>
      <c r="O23" s="2"/>
      <c r="P23" s="2"/>
      <c r="Q23" s="2"/>
      <c r="S23" s="9">
        <f>S89</f>
        <v>633543655349.72229</v>
      </c>
    </row>
    <row r="24">
      <c r="A24" s="10"/>
      <c r="B24" s="36">
        <v>4</v>
      </c>
      <c r="C24" s="1"/>
      <c r="D24" s="1"/>
      <c r="E24" s="37" t="s">
        <v>193</v>
      </c>
      <c r="F24" s="1"/>
      <c r="G24" s="1"/>
      <c r="H24" s="1"/>
      <c r="I24" s="1"/>
      <c r="J24" s="1"/>
      <c r="K24" s="38">
        <f>0+J92</f>
        <v>262642.03000000003</v>
      </c>
      <c r="L24" s="38">
        <f>0+L95</f>
        <v>317796.85999999999</v>
      </c>
      <c r="M24" s="13"/>
      <c r="N24" s="2"/>
      <c r="O24" s="2"/>
      <c r="P24" s="2"/>
      <c r="Q24" s="2"/>
      <c r="S24" s="9">
        <f>S95</f>
        <v>14486239157.534891</v>
      </c>
    </row>
    <row r="25">
      <c r="A25" s="10"/>
      <c r="B25" s="36">
        <v>7</v>
      </c>
      <c r="C25" s="1"/>
      <c r="D25" s="1"/>
      <c r="E25" s="37" t="s">
        <v>110</v>
      </c>
      <c r="F25" s="1"/>
      <c r="G25" s="1"/>
      <c r="H25" s="1"/>
      <c r="I25" s="1"/>
      <c r="J25" s="1"/>
      <c r="K25" s="38">
        <f>0+J98+J101</f>
        <v>195873.94</v>
      </c>
      <c r="L25" s="38">
        <f>0+L104</f>
        <v>237007.47</v>
      </c>
      <c r="M25" s="41"/>
      <c r="N25" s="2"/>
      <c r="O25" s="2"/>
      <c r="P25" s="2"/>
      <c r="Q25" s="2"/>
      <c r="S25" s="9">
        <f>S104</f>
        <v>8057182461.1482</v>
      </c>
    </row>
    <row r="26">
      <c r="A26" s="10"/>
      <c r="B26" s="36">
        <v>9</v>
      </c>
      <c r="C26" s="1"/>
      <c r="D26" s="1"/>
      <c r="E26" s="37" t="s">
        <v>112</v>
      </c>
      <c r="F26" s="1"/>
      <c r="G26" s="1"/>
      <c r="H26" s="1"/>
      <c r="I26" s="1"/>
      <c r="J26" s="1"/>
      <c r="K26" s="38">
        <f>0+J107+J110+J113</f>
        <v>69246.139999999999</v>
      </c>
      <c r="L26" s="38">
        <f>0+L116</f>
        <v>83787.830000000002</v>
      </c>
      <c r="M26" s="41"/>
      <c r="N26" s="2"/>
      <c r="O26" s="2"/>
      <c r="P26" s="2"/>
      <c r="Q26" s="2"/>
      <c r="S26" s="9">
        <f>S116</f>
        <v>1007025147.7166002</v>
      </c>
    </row>
    <row r="27">
      <c r="A27" s="1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39"/>
      <c r="N27" s="2"/>
      <c r="O27" s="2"/>
      <c r="P27" s="2"/>
      <c r="Q27" s="2"/>
    </row>
    <row r="28" ht="14" customHeight="1">
      <c r="A28" s="4"/>
      <c r="B28" s="28" t="s">
        <v>113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40"/>
      <c r="N29" s="2"/>
      <c r="O29" s="2"/>
      <c r="P29" s="2"/>
      <c r="Q29" s="2"/>
    </row>
    <row r="30" ht="18" customHeight="1">
      <c r="A30" s="10"/>
      <c r="B30" s="34" t="s">
        <v>114</v>
      </c>
      <c r="C30" s="34" t="s">
        <v>106</v>
      </c>
      <c r="D30" s="34" t="s">
        <v>115</v>
      </c>
      <c r="E30" s="34" t="s">
        <v>107</v>
      </c>
      <c r="F30" s="34" t="s">
        <v>116</v>
      </c>
      <c r="G30" s="35" t="s">
        <v>117</v>
      </c>
      <c r="H30" s="23" t="s">
        <v>118</v>
      </c>
      <c r="I30" s="23" t="s">
        <v>119</v>
      </c>
      <c r="J30" s="23" t="s">
        <v>17</v>
      </c>
      <c r="K30" s="35" t="s">
        <v>120</v>
      </c>
      <c r="L30" s="23" t="s">
        <v>18</v>
      </c>
      <c r="M30" s="41"/>
      <c r="N30" s="2"/>
      <c r="O30" s="2"/>
      <c r="P30" s="2"/>
      <c r="Q30" s="2"/>
    </row>
    <row r="31" ht="40" customHeight="1">
      <c r="A31" s="10"/>
      <c r="B31" s="42" t="s">
        <v>121</v>
      </c>
      <c r="C31" s="1"/>
      <c r="D31" s="1"/>
      <c r="E31" s="1"/>
      <c r="F31" s="1"/>
      <c r="G31" s="1"/>
      <c r="H31" s="43"/>
      <c r="I31" s="1"/>
      <c r="J31" s="43"/>
      <c r="K31" s="1"/>
      <c r="L31" s="1"/>
      <c r="M31" s="13"/>
      <c r="N31" s="2"/>
      <c r="O31" s="2"/>
      <c r="P31" s="2"/>
      <c r="Q31" s="2"/>
    </row>
    <row r="32">
      <c r="A32" s="10"/>
      <c r="B32" s="44">
        <v>575</v>
      </c>
      <c r="C32" s="45" t="s">
        <v>195</v>
      </c>
      <c r="D32" s="45"/>
      <c r="E32" s="45" t="s">
        <v>196</v>
      </c>
      <c r="F32" s="45" t="s">
        <v>7</v>
      </c>
      <c r="G32" s="46" t="s">
        <v>124</v>
      </c>
      <c r="H32" s="47">
        <v>1</v>
      </c>
      <c r="I32" s="26">
        <v>8500</v>
      </c>
      <c r="J32" s="48">
        <f>ROUND(H32*I32,2)</f>
        <v>8500</v>
      </c>
      <c r="K32" s="49">
        <v>0.20999999999999999</v>
      </c>
      <c r="L32" s="50">
        <f>ROUND(J32*1.21,2)</f>
        <v>10285</v>
      </c>
      <c r="M32" s="13"/>
      <c r="N32" s="2"/>
      <c r="O32" s="2"/>
      <c r="P32" s="2"/>
      <c r="Q32" s="33">
        <f>IF(ISNUMBER(K32),IF(H32&gt;0,IF(I32&gt;0,J32,0),0),0)</f>
        <v>8500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197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576</v>
      </c>
      <c r="C35" s="45" t="s">
        <v>198</v>
      </c>
      <c r="D35" s="45" t="s">
        <v>199</v>
      </c>
      <c r="E35" s="45" t="s">
        <v>200</v>
      </c>
      <c r="F35" s="45" t="s">
        <v>7</v>
      </c>
      <c r="G35" s="46" t="s">
        <v>124</v>
      </c>
      <c r="H35" s="57">
        <v>1</v>
      </c>
      <c r="I35" s="58">
        <v>21500</v>
      </c>
      <c r="J35" s="59">
        <f>ROUND(H35*I35,2)</f>
        <v>21500</v>
      </c>
      <c r="K35" s="60">
        <v>0.20999999999999999</v>
      </c>
      <c r="L35" s="61">
        <f>ROUND(J35*1.21,2)</f>
        <v>26015</v>
      </c>
      <c r="M35" s="13"/>
      <c r="N35" s="2"/>
      <c r="O35" s="2"/>
      <c r="P35" s="2"/>
      <c r="Q35" s="33">
        <f>IF(ISNUMBER(K35),IF(H35&gt;0,IF(I35&gt;0,J35,0),0),0)</f>
        <v>21500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201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7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577</v>
      </c>
      <c r="C38" s="45" t="s">
        <v>198</v>
      </c>
      <c r="D38" s="45" t="s">
        <v>202</v>
      </c>
      <c r="E38" s="45" t="s">
        <v>200</v>
      </c>
      <c r="F38" s="45" t="s">
        <v>7</v>
      </c>
      <c r="G38" s="46" t="s">
        <v>124</v>
      </c>
      <c r="H38" s="57">
        <v>1</v>
      </c>
      <c r="I38" s="58">
        <v>14500</v>
      </c>
      <c r="J38" s="59">
        <f>ROUND(H38*I38,2)</f>
        <v>14500</v>
      </c>
      <c r="K38" s="60">
        <v>0.20999999999999999</v>
      </c>
      <c r="L38" s="61">
        <f>ROUND(J38*1.21,2)</f>
        <v>17545</v>
      </c>
      <c r="M38" s="13"/>
      <c r="N38" s="2"/>
      <c r="O38" s="2"/>
      <c r="P38" s="2"/>
      <c r="Q38" s="33">
        <f>IF(ISNUMBER(K38),IF(H38&gt;0,IF(I38&gt;0,J38,0),0),0)</f>
        <v>14500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203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578</v>
      </c>
      <c r="C41" s="45" t="s">
        <v>204</v>
      </c>
      <c r="D41" s="45"/>
      <c r="E41" s="45" t="s">
        <v>205</v>
      </c>
      <c r="F41" s="45" t="s">
        <v>7</v>
      </c>
      <c r="G41" s="46" t="s">
        <v>124</v>
      </c>
      <c r="H41" s="57">
        <v>1</v>
      </c>
      <c r="I41" s="58">
        <v>72000</v>
      </c>
      <c r="J41" s="59">
        <f>ROUND(H41*I41,2)</f>
        <v>72000</v>
      </c>
      <c r="K41" s="60">
        <v>0.20999999999999999</v>
      </c>
      <c r="L41" s="61">
        <f>ROUND(J41*1.21,2)</f>
        <v>87120</v>
      </c>
      <c r="M41" s="13"/>
      <c r="N41" s="2"/>
      <c r="O41" s="2"/>
      <c r="P41" s="2"/>
      <c r="Q41" s="33">
        <f>IF(ISNUMBER(K41),IF(H41&gt;0,IF(I41&gt;0,J41,0),0),0)</f>
        <v>72000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206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7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579</v>
      </c>
      <c r="C44" s="45" t="s">
        <v>207</v>
      </c>
      <c r="D44" s="45"/>
      <c r="E44" s="45" t="s">
        <v>208</v>
      </c>
      <c r="F44" s="45" t="s">
        <v>7</v>
      </c>
      <c r="G44" s="46" t="s">
        <v>124</v>
      </c>
      <c r="H44" s="57">
        <v>1</v>
      </c>
      <c r="I44" s="58">
        <v>8000</v>
      </c>
      <c r="J44" s="59">
        <f>ROUND(H44*I44,2)</f>
        <v>8000</v>
      </c>
      <c r="K44" s="60">
        <v>0.20999999999999999</v>
      </c>
      <c r="L44" s="61">
        <f>ROUND(J44*1.21,2)</f>
        <v>9680</v>
      </c>
      <c r="M44" s="13"/>
      <c r="N44" s="2"/>
      <c r="O44" s="2"/>
      <c r="P44" s="2"/>
      <c r="Q44" s="33">
        <f>IF(ISNUMBER(K44),IF(H44&gt;0,IF(I44&gt;0,J44,0),0),0)</f>
        <v>8000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209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7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580</v>
      </c>
      <c r="C47" s="45" t="s">
        <v>210</v>
      </c>
      <c r="D47" s="45"/>
      <c r="E47" s="45" t="s">
        <v>211</v>
      </c>
      <c r="F47" s="45" t="s">
        <v>7</v>
      </c>
      <c r="G47" s="46" t="s">
        <v>124</v>
      </c>
      <c r="H47" s="57">
        <v>1</v>
      </c>
      <c r="I47" s="58">
        <v>1500</v>
      </c>
      <c r="J47" s="59">
        <f>ROUND(H47*I47,2)</f>
        <v>1500</v>
      </c>
      <c r="K47" s="60">
        <v>0.20999999999999999</v>
      </c>
      <c r="L47" s="61">
        <f>ROUND(J47*1.21,2)</f>
        <v>1815</v>
      </c>
      <c r="M47" s="13"/>
      <c r="N47" s="2"/>
      <c r="O47" s="2"/>
      <c r="P47" s="2"/>
      <c r="Q47" s="33">
        <f>IF(ISNUMBER(K47),IF(H47&gt;0,IF(I47&gt;0,J47,0),0),0)</f>
        <v>1500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7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7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>
      <c r="A50" s="10"/>
      <c r="B50" s="44">
        <v>581</v>
      </c>
      <c r="C50" s="45" t="s">
        <v>212</v>
      </c>
      <c r="D50" s="45"/>
      <c r="E50" s="45" t="s">
        <v>213</v>
      </c>
      <c r="F50" s="45" t="s">
        <v>7</v>
      </c>
      <c r="G50" s="46" t="s">
        <v>124</v>
      </c>
      <c r="H50" s="57">
        <v>1</v>
      </c>
      <c r="I50" s="58">
        <v>29000</v>
      </c>
      <c r="J50" s="59">
        <f>ROUND(H50*I50,2)</f>
        <v>29000</v>
      </c>
      <c r="K50" s="60">
        <v>0.20999999999999999</v>
      </c>
      <c r="L50" s="61">
        <f>ROUND(J50*1.21,2)</f>
        <v>35090</v>
      </c>
      <c r="M50" s="13"/>
      <c r="N50" s="2"/>
      <c r="O50" s="2"/>
      <c r="P50" s="2"/>
      <c r="Q50" s="33">
        <f>IF(ISNUMBER(K50),IF(H50&gt;0,IF(I50&gt;0,J50,0),0),0)</f>
        <v>29000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7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7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>
      <c r="A53" s="10"/>
      <c r="B53" s="44">
        <v>582</v>
      </c>
      <c r="C53" s="45" t="s">
        <v>220</v>
      </c>
      <c r="D53" s="45"/>
      <c r="E53" s="45" t="s">
        <v>221</v>
      </c>
      <c r="F53" s="45" t="s">
        <v>7</v>
      </c>
      <c r="G53" s="46" t="s">
        <v>124</v>
      </c>
      <c r="H53" s="57">
        <v>1</v>
      </c>
      <c r="I53" s="58">
        <v>32700</v>
      </c>
      <c r="J53" s="59">
        <f>ROUND(H53*I53,2)</f>
        <v>32700</v>
      </c>
      <c r="K53" s="60">
        <v>0.20999999999999999</v>
      </c>
      <c r="L53" s="61">
        <f>ROUND(J53*1.21,2)</f>
        <v>39567</v>
      </c>
      <c r="M53" s="13"/>
      <c r="N53" s="2"/>
      <c r="O53" s="2"/>
      <c r="P53" s="2"/>
      <c r="Q53" s="33">
        <f>IF(ISNUMBER(K53),IF(H53&gt;0,IF(I53&gt;0,J53,0),0),0)</f>
        <v>32700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7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7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 thickBot="1" ht="25" customHeight="1">
      <c r="A56" s="10"/>
      <c r="B56" s="1"/>
      <c r="C56" s="62">
        <v>0</v>
      </c>
      <c r="D56" s="1"/>
      <c r="E56" s="63" t="s">
        <v>108</v>
      </c>
      <c r="F56" s="1"/>
      <c r="G56" s="64" t="s">
        <v>137</v>
      </c>
      <c r="H56" s="65">
        <f>J32+J35+J38+J41+J44+J47+J50+J53</f>
        <v>187700</v>
      </c>
      <c r="I56" s="64" t="s">
        <v>138</v>
      </c>
      <c r="J56" s="66">
        <f>(L56-H56)</f>
        <v>39417</v>
      </c>
      <c r="K56" s="64" t="s">
        <v>139</v>
      </c>
      <c r="L56" s="67">
        <f>ROUND((J32+J35+J38+J41+J44+J47+J50+J53)*1.21,2)</f>
        <v>227117</v>
      </c>
      <c r="M56" s="13"/>
      <c r="N56" s="2"/>
      <c r="O56" s="2"/>
      <c r="P56" s="2"/>
      <c r="Q56" s="33">
        <f>0+Q32+Q35+Q38+Q41+Q44+Q47+Q50+Q53</f>
        <v>187700</v>
      </c>
      <c r="R56" s="9">
        <f>0+R32+R35+R38+R41+R44+R47+R50+R53</f>
        <v>0</v>
      </c>
      <c r="S56" s="68">
        <f>Q56*(1+J56)+R56</f>
        <v>7398758600</v>
      </c>
    </row>
    <row r="57" thickTop="1" thickBot="1" ht="25" customHeight="1">
      <c r="A57" s="10"/>
      <c r="B57" s="69"/>
      <c r="C57" s="69"/>
      <c r="D57" s="69"/>
      <c r="E57" s="70"/>
      <c r="F57" s="69"/>
      <c r="G57" s="71" t="s">
        <v>140</v>
      </c>
      <c r="H57" s="72">
        <f>0+J32+J35+J38+J41+J44+J47+J50+J53</f>
        <v>187700</v>
      </c>
      <c r="I57" s="71" t="s">
        <v>141</v>
      </c>
      <c r="J57" s="73">
        <f>0+J56</f>
        <v>39417</v>
      </c>
      <c r="K57" s="71" t="s">
        <v>142</v>
      </c>
      <c r="L57" s="74">
        <f>0+L56</f>
        <v>227117</v>
      </c>
      <c r="M57" s="13"/>
      <c r="N57" s="2"/>
      <c r="O57" s="2"/>
      <c r="P57" s="2"/>
      <c r="Q57" s="2"/>
    </row>
    <row r="58" ht="40" customHeight="1">
      <c r="A58" s="10"/>
      <c r="B58" s="75" t="s">
        <v>143</v>
      </c>
      <c r="C58" s="1"/>
      <c r="D58" s="1"/>
      <c r="E58" s="1"/>
      <c r="F58" s="1"/>
      <c r="G58" s="1"/>
      <c r="H58" s="43"/>
      <c r="I58" s="1"/>
      <c r="J58" s="43"/>
      <c r="K58" s="1"/>
      <c r="L58" s="1"/>
      <c r="M58" s="13"/>
      <c r="N58" s="2"/>
      <c r="O58" s="2"/>
      <c r="P58" s="2"/>
      <c r="Q58" s="2"/>
    </row>
    <row r="59">
      <c r="A59" s="10"/>
      <c r="B59" s="44">
        <v>583</v>
      </c>
      <c r="C59" s="45" t="s">
        <v>793</v>
      </c>
      <c r="D59" s="45"/>
      <c r="E59" s="45" t="s">
        <v>794</v>
      </c>
      <c r="F59" s="45" t="s">
        <v>7</v>
      </c>
      <c r="G59" s="46" t="s">
        <v>224</v>
      </c>
      <c r="H59" s="47">
        <v>65.757999999999996</v>
      </c>
      <c r="I59" s="26">
        <v>139.31999999999999</v>
      </c>
      <c r="J59" s="48">
        <f>ROUND(H59*I59,2)</f>
        <v>9161.3999999999996</v>
      </c>
      <c r="K59" s="49">
        <v>0.20999999999999999</v>
      </c>
      <c r="L59" s="50">
        <f>ROUND(J59*1.21,2)</f>
        <v>11085.290000000001</v>
      </c>
      <c r="M59" s="13"/>
      <c r="N59" s="2"/>
      <c r="O59" s="2"/>
      <c r="P59" s="2"/>
      <c r="Q59" s="33">
        <f>IF(ISNUMBER(K59),IF(H59&gt;0,IF(I59&gt;0,J59,0),0),0)</f>
        <v>9161.3999999999996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888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1133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>
      <c r="A62" s="10"/>
      <c r="B62" s="44">
        <v>584</v>
      </c>
      <c r="C62" s="45" t="s">
        <v>632</v>
      </c>
      <c r="D62" s="45"/>
      <c r="E62" s="45" t="s">
        <v>633</v>
      </c>
      <c r="F62" s="45" t="s">
        <v>7</v>
      </c>
      <c r="G62" s="46" t="s">
        <v>224</v>
      </c>
      <c r="H62" s="57">
        <v>858.88900000000001</v>
      </c>
      <c r="I62" s="58">
        <v>315.26999999999998</v>
      </c>
      <c r="J62" s="59">
        <f>ROUND(H62*I62,2)</f>
        <v>270781.94</v>
      </c>
      <c r="K62" s="60">
        <v>0.20999999999999999</v>
      </c>
      <c r="L62" s="61">
        <f>ROUND(J62*1.21,2)</f>
        <v>327646.15000000002</v>
      </c>
      <c r="M62" s="13"/>
      <c r="N62" s="2"/>
      <c r="O62" s="2"/>
      <c r="P62" s="2"/>
      <c r="Q62" s="33">
        <f>IF(ISNUMBER(K62),IF(H62&gt;0,IF(I62&gt;0,J62,0),0),0)</f>
        <v>270781.94</v>
      </c>
      <c r="R62" s="9">
        <f>IF(ISNUMBER(K62)=FALSE,J62,0)</f>
        <v>0</v>
      </c>
    </row>
    <row r="63">
      <c r="A63" s="10"/>
      <c r="B63" s="51" t="s">
        <v>125</v>
      </c>
      <c r="C63" s="1"/>
      <c r="D63" s="1"/>
      <c r="E63" s="52" t="s">
        <v>7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127</v>
      </c>
      <c r="C64" s="54"/>
      <c r="D64" s="54"/>
      <c r="E64" s="55" t="s">
        <v>1134</v>
      </c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>
      <c r="A65" s="10"/>
      <c r="B65" s="44">
        <v>585</v>
      </c>
      <c r="C65" s="45" t="s">
        <v>1135</v>
      </c>
      <c r="D65" s="45"/>
      <c r="E65" s="45" t="s">
        <v>1136</v>
      </c>
      <c r="F65" s="45" t="s">
        <v>7</v>
      </c>
      <c r="G65" s="46" t="s">
        <v>224</v>
      </c>
      <c r="H65" s="57">
        <v>315.52999999999997</v>
      </c>
      <c r="I65" s="58">
        <v>89.599999999999994</v>
      </c>
      <c r="J65" s="59">
        <f>ROUND(H65*I65,2)</f>
        <v>28271.490000000002</v>
      </c>
      <c r="K65" s="60">
        <v>0.20999999999999999</v>
      </c>
      <c r="L65" s="61">
        <f>ROUND(J65*1.21,2)</f>
        <v>34208.5</v>
      </c>
      <c r="M65" s="13"/>
      <c r="N65" s="2"/>
      <c r="O65" s="2"/>
      <c r="P65" s="2"/>
      <c r="Q65" s="33">
        <f>IF(ISNUMBER(K65),IF(H65&gt;0,IF(I65&gt;0,J65,0),0),0)</f>
        <v>28271.490000000002</v>
      </c>
      <c r="R65" s="9">
        <f>IF(ISNUMBER(K65)=FALSE,J65,0)</f>
        <v>0</v>
      </c>
    </row>
    <row r="66">
      <c r="A66" s="10"/>
      <c r="B66" s="51" t="s">
        <v>125</v>
      </c>
      <c r="C66" s="1"/>
      <c r="D66" s="1"/>
      <c r="E66" s="52" t="s">
        <v>7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3" t="s">
        <v>127</v>
      </c>
      <c r="C67" s="54"/>
      <c r="D67" s="54"/>
      <c r="E67" s="55" t="s">
        <v>1137</v>
      </c>
      <c r="F67" s="54"/>
      <c r="G67" s="54"/>
      <c r="H67" s="56"/>
      <c r="I67" s="54"/>
      <c r="J67" s="56"/>
      <c r="K67" s="54"/>
      <c r="L67" s="54"/>
      <c r="M67" s="13"/>
      <c r="N67" s="2"/>
      <c r="O67" s="2"/>
      <c r="P67" s="2"/>
      <c r="Q67" s="2"/>
    </row>
    <row r="68" thickTop="1">
      <c r="A68" s="10"/>
      <c r="B68" s="44">
        <v>586</v>
      </c>
      <c r="C68" s="45" t="s">
        <v>804</v>
      </c>
      <c r="D68" s="45"/>
      <c r="E68" s="45" t="s">
        <v>805</v>
      </c>
      <c r="F68" s="45" t="s">
        <v>7</v>
      </c>
      <c r="G68" s="46" t="s">
        <v>224</v>
      </c>
      <c r="H68" s="57">
        <v>65.757999999999996</v>
      </c>
      <c r="I68" s="58">
        <v>225.56999999999999</v>
      </c>
      <c r="J68" s="59">
        <f>ROUND(H68*I68,2)</f>
        <v>14833.030000000001</v>
      </c>
      <c r="K68" s="60">
        <v>0.20999999999999999</v>
      </c>
      <c r="L68" s="61">
        <f>ROUND(J68*1.21,2)</f>
        <v>17947.970000000001</v>
      </c>
      <c r="M68" s="13"/>
      <c r="N68" s="2"/>
      <c r="O68" s="2"/>
      <c r="P68" s="2"/>
      <c r="Q68" s="33">
        <f>IF(ISNUMBER(K68),IF(H68&gt;0,IF(I68&gt;0,J68,0),0),0)</f>
        <v>14833.030000000001</v>
      </c>
      <c r="R68" s="9">
        <f>IF(ISNUMBER(K68)=FALSE,J68,0)</f>
        <v>0</v>
      </c>
    </row>
    <row r="69">
      <c r="A69" s="10"/>
      <c r="B69" s="51" t="s">
        <v>125</v>
      </c>
      <c r="C69" s="1"/>
      <c r="D69" s="1"/>
      <c r="E69" s="52" t="s">
        <v>7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3" t="s">
        <v>127</v>
      </c>
      <c r="C70" s="54"/>
      <c r="D70" s="54"/>
      <c r="E70" s="55" t="s">
        <v>1133</v>
      </c>
      <c r="F70" s="54"/>
      <c r="G70" s="54"/>
      <c r="H70" s="56"/>
      <c r="I70" s="54"/>
      <c r="J70" s="56"/>
      <c r="K70" s="54"/>
      <c r="L70" s="54"/>
      <c r="M70" s="13"/>
      <c r="N70" s="2"/>
      <c r="O70" s="2"/>
      <c r="P70" s="2"/>
      <c r="Q70" s="2"/>
    </row>
    <row r="71" thickTop="1" thickBot="1" ht="25" customHeight="1">
      <c r="A71" s="10"/>
      <c r="B71" s="1"/>
      <c r="C71" s="62">
        <v>1</v>
      </c>
      <c r="D71" s="1"/>
      <c r="E71" s="63" t="s">
        <v>109</v>
      </c>
      <c r="F71" s="1"/>
      <c r="G71" s="64" t="s">
        <v>137</v>
      </c>
      <c r="H71" s="65">
        <f>J59+J62+J65+J68</f>
        <v>323047.86000000004</v>
      </c>
      <c r="I71" s="64" t="s">
        <v>138</v>
      </c>
      <c r="J71" s="66">
        <f>(L71-H71)</f>
        <v>67840.04999999993</v>
      </c>
      <c r="K71" s="64" t="s">
        <v>139</v>
      </c>
      <c r="L71" s="67">
        <f>ROUND((J59+J62+J65+J68)*1.21,2)</f>
        <v>390887.90999999997</v>
      </c>
      <c r="M71" s="13"/>
      <c r="N71" s="2"/>
      <c r="O71" s="2"/>
      <c r="P71" s="2"/>
      <c r="Q71" s="33">
        <f>0+Q59+Q62+Q65+Q68</f>
        <v>323047.86000000004</v>
      </c>
      <c r="R71" s="9">
        <f>0+R59+R62+R65+R68</f>
        <v>0</v>
      </c>
      <c r="S71" s="68">
        <f>Q71*(1+J71)+R71</f>
        <v>21915906022.652981</v>
      </c>
    </row>
    <row r="72" thickTop="1" thickBot="1" ht="25" customHeight="1">
      <c r="A72" s="10"/>
      <c r="B72" s="69"/>
      <c r="C72" s="69"/>
      <c r="D72" s="69"/>
      <c r="E72" s="70"/>
      <c r="F72" s="69"/>
      <c r="G72" s="71" t="s">
        <v>140</v>
      </c>
      <c r="H72" s="72">
        <f>0+J59+J62+J65+J68</f>
        <v>323047.86000000004</v>
      </c>
      <c r="I72" s="71" t="s">
        <v>141</v>
      </c>
      <c r="J72" s="73">
        <f>0+J71</f>
        <v>67840.04999999993</v>
      </c>
      <c r="K72" s="71" t="s">
        <v>142</v>
      </c>
      <c r="L72" s="74">
        <f>0+L71</f>
        <v>390887.90999999997</v>
      </c>
      <c r="M72" s="13"/>
      <c r="N72" s="2"/>
      <c r="O72" s="2"/>
      <c r="P72" s="2"/>
      <c r="Q72" s="2"/>
    </row>
    <row r="73" ht="40" customHeight="1">
      <c r="A73" s="10"/>
      <c r="B73" s="75" t="s">
        <v>278</v>
      </c>
      <c r="C73" s="1"/>
      <c r="D73" s="1"/>
      <c r="E73" s="1"/>
      <c r="F73" s="1"/>
      <c r="G73" s="1"/>
      <c r="H73" s="43"/>
      <c r="I73" s="1"/>
      <c r="J73" s="43"/>
      <c r="K73" s="1"/>
      <c r="L73" s="1"/>
      <c r="M73" s="13"/>
      <c r="N73" s="2"/>
      <c r="O73" s="2"/>
      <c r="P73" s="2"/>
      <c r="Q73" s="2"/>
    </row>
    <row r="74">
      <c r="A74" s="10"/>
      <c r="B74" s="44">
        <v>587</v>
      </c>
      <c r="C74" s="45" t="s">
        <v>894</v>
      </c>
      <c r="D74" s="45"/>
      <c r="E74" s="45" t="s">
        <v>895</v>
      </c>
      <c r="F74" s="45" t="s">
        <v>7</v>
      </c>
      <c r="G74" s="46" t="s">
        <v>181</v>
      </c>
      <c r="H74" s="47">
        <v>206</v>
      </c>
      <c r="I74" s="26">
        <v>715.71000000000004</v>
      </c>
      <c r="J74" s="48">
        <f>ROUND(H74*I74,2)</f>
        <v>147436.26000000001</v>
      </c>
      <c r="K74" s="49">
        <v>0.20999999999999999</v>
      </c>
      <c r="L74" s="50">
        <f>ROUND(J74*1.21,2)</f>
        <v>178397.87</v>
      </c>
      <c r="M74" s="13"/>
      <c r="N74" s="2"/>
      <c r="O74" s="2"/>
      <c r="P74" s="2"/>
      <c r="Q74" s="33">
        <f>IF(ISNUMBER(K74),IF(H74&gt;0,IF(I74&gt;0,J74,0),0),0)</f>
        <v>147436.26000000001</v>
      </c>
      <c r="R74" s="9">
        <f>IF(ISNUMBER(K74)=FALSE,J74,0)</f>
        <v>0</v>
      </c>
    </row>
    <row r="75">
      <c r="A75" s="10"/>
      <c r="B75" s="51" t="s">
        <v>125</v>
      </c>
      <c r="C75" s="1"/>
      <c r="D75" s="1"/>
      <c r="E75" s="52" t="s">
        <v>7</v>
      </c>
      <c r="F75" s="1"/>
      <c r="G75" s="1"/>
      <c r="H75" s="43"/>
      <c r="I75" s="1"/>
      <c r="J75" s="43"/>
      <c r="K75" s="1"/>
      <c r="L75" s="1"/>
      <c r="M75" s="13"/>
      <c r="N75" s="2"/>
      <c r="O75" s="2"/>
      <c r="P75" s="2"/>
      <c r="Q75" s="2"/>
    </row>
    <row r="76" thickBot="1">
      <c r="A76" s="10"/>
      <c r="B76" s="53" t="s">
        <v>127</v>
      </c>
      <c r="C76" s="54"/>
      <c r="D76" s="54"/>
      <c r="E76" s="55" t="s">
        <v>1138</v>
      </c>
      <c r="F76" s="54"/>
      <c r="G76" s="54"/>
      <c r="H76" s="56"/>
      <c r="I76" s="54"/>
      <c r="J76" s="56"/>
      <c r="K76" s="54"/>
      <c r="L76" s="54"/>
      <c r="M76" s="13"/>
      <c r="N76" s="2"/>
      <c r="O76" s="2"/>
      <c r="P76" s="2"/>
      <c r="Q76" s="2"/>
    </row>
    <row r="77" thickTop="1">
      <c r="A77" s="10"/>
      <c r="B77" s="44">
        <v>588</v>
      </c>
      <c r="C77" s="45" t="s">
        <v>604</v>
      </c>
      <c r="D77" s="45"/>
      <c r="E77" s="45" t="s">
        <v>605</v>
      </c>
      <c r="F77" s="45" t="s">
        <v>7</v>
      </c>
      <c r="G77" s="46" t="s">
        <v>224</v>
      </c>
      <c r="H77" s="57">
        <v>165.19999999999999</v>
      </c>
      <c r="I77" s="58">
        <v>5217.9799999999996</v>
      </c>
      <c r="J77" s="59">
        <f>ROUND(H77*I77,2)</f>
        <v>862010.30000000005</v>
      </c>
      <c r="K77" s="60">
        <v>0.20999999999999999</v>
      </c>
      <c r="L77" s="61">
        <f>ROUND(J77*1.21,2)</f>
        <v>1043032.46</v>
      </c>
      <c r="M77" s="13"/>
      <c r="N77" s="2"/>
      <c r="O77" s="2"/>
      <c r="P77" s="2"/>
      <c r="Q77" s="33">
        <f>IF(ISNUMBER(K77),IF(H77&gt;0,IF(I77&gt;0,J77,0),0),0)</f>
        <v>862010.30000000005</v>
      </c>
      <c r="R77" s="9">
        <f>IF(ISNUMBER(K77)=FALSE,J77,0)</f>
        <v>0</v>
      </c>
    </row>
    <row r="78">
      <c r="A78" s="10"/>
      <c r="B78" s="51" t="s">
        <v>125</v>
      </c>
      <c r="C78" s="1"/>
      <c r="D78" s="1"/>
      <c r="E78" s="52" t="s">
        <v>7</v>
      </c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 thickBot="1">
      <c r="A79" s="10"/>
      <c r="B79" s="53" t="s">
        <v>127</v>
      </c>
      <c r="C79" s="54"/>
      <c r="D79" s="54"/>
      <c r="E79" s="55" t="s">
        <v>1139</v>
      </c>
      <c r="F79" s="54"/>
      <c r="G79" s="54"/>
      <c r="H79" s="56"/>
      <c r="I79" s="54"/>
      <c r="J79" s="56"/>
      <c r="K79" s="54"/>
      <c r="L79" s="54"/>
      <c r="M79" s="13"/>
      <c r="N79" s="2"/>
      <c r="O79" s="2"/>
      <c r="P79" s="2"/>
      <c r="Q79" s="2"/>
    </row>
    <row r="80" thickTop="1" thickBot="1" ht="25" customHeight="1">
      <c r="A80" s="10"/>
      <c r="B80" s="1"/>
      <c r="C80" s="62">
        <v>2</v>
      </c>
      <c r="D80" s="1"/>
      <c r="E80" s="63" t="s">
        <v>192</v>
      </c>
      <c r="F80" s="1"/>
      <c r="G80" s="64" t="s">
        <v>137</v>
      </c>
      <c r="H80" s="65">
        <f>J74+J77</f>
        <v>1009446.5600000001</v>
      </c>
      <c r="I80" s="64" t="s">
        <v>138</v>
      </c>
      <c r="J80" s="66">
        <f>(L80-H80)</f>
        <v>211983.78000000003</v>
      </c>
      <c r="K80" s="64" t="s">
        <v>139</v>
      </c>
      <c r="L80" s="67">
        <f>ROUND((J74+J77)*1.21,2)</f>
        <v>1221430.3400000001</v>
      </c>
      <c r="M80" s="13"/>
      <c r="N80" s="2"/>
      <c r="O80" s="2"/>
      <c r="P80" s="2"/>
      <c r="Q80" s="33">
        <f>0+Q74+Q77</f>
        <v>1009446.5600000001</v>
      </c>
      <c r="R80" s="9">
        <f>0+R74+R77</f>
        <v>0</v>
      </c>
      <c r="S80" s="68">
        <f>Q80*(1+J80)+R80</f>
        <v>213987306943.35684</v>
      </c>
    </row>
    <row r="81" thickTop="1" thickBot="1" ht="25" customHeight="1">
      <c r="A81" s="10"/>
      <c r="B81" s="69"/>
      <c r="C81" s="69"/>
      <c r="D81" s="69"/>
      <c r="E81" s="70"/>
      <c r="F81" s="69"/>
      <c r="G81" s="71" t="s">
        <v>140</v>
      </c>
      <c r="H81" s="72">
        <f>0+J74+J77</f>
        <v>1009446.5600000001</v>
      </c>
      <c r="I81" s="71" t="s">
        <v>141</v>
      </c>
      <c r="J81" s="73">
        <f>0+J80</f>
        <v>211983.78000000003</v>
      </c>
      <c r="K81" s="71" t="s">
        <v>142</v>
      </c>
      <c r="L81" s="74">
        <f>0+L80</f>
        <v>1221430.3400000001</v>
      </c>
      <c r="M81" s="13"/>
      <c r="N81" s="2"/>
      <c r="O81" s="2"/>
      <c r="P81" s="2"/>
      <c r="Q81" s="2"/>
    </row>
    <row r="82" ht="40" customHeight="1">
      <c r="A82" s="10"/>
      <c r="B82" s="75" t="s">
        <v>989</v>
      </c>
      <c r="C82" s="1"/>
      <c r="D82" s="1"/>
      <c r="E82" s="1"/>
      <c r="F82" s="1"/>
      <c r="G82" s="1"/>
      <c r="H82" s="43"/>
      <c r="I82" s="1"/>
      <c r="J82" s="43"/>
      <c r="K82" s="1"/>
      <c r="L82" s="1"/>
      <c r="M82" s="13"/>
      <c r="N82" s="2"/>
      <c r="O82" s="2"/>
      <c r="P82" s="2"/>
      <c r="Q82" s="2"/>
    </row>
    <row r="83">
      <c r="A83" s="10"/>
      <c r="B83" s="44">
        <v>589</v>
      </c>
      <c r="C83" s="45" t="s">
        <v>650</v>
      </c>
      <c r="D83" s="45"/>
      <c r="E83" s="45" t="s">
        <v>651</v>
      </c>
      <c r="F83" s="45" t="s">
        <v>7</v>
      </c>
      <c r="G83" s="46" t="s">
        <v>224</v>
      </c>
      <c r="H83" s="47">
        <v>35.598999999999997</v>
      </c>
      <c r="I83" s="26">
        <v>16900.360000000001</v>
      </c>
      <c r="J83" s="48">
        <f>ROUND(H83*I83,2)</f>
        <v>601635.92000000004</v>
      </c>
      <c r="K83" s="49">
        <v>0.20999999999999999</v>
      </c>
      <c r="L83" s="50">
        <f>ROUND(J83*1.21,2)</f>
        <v>727979.45999999996</v>
      </c>
      <c r="M83" s="13"/>
      <c r="N83" s="2"/>
      <c r="O83" s="2"/>
      <c r="P83" s="2"/>
      <c r="Q83" s="33">
        <f>IF(ISNUMBER(K83),IF(H83&gt;0,IF(I83&gt;0,J83,0),0),0)</f>
        <v>601635.92000000004</v>
      </c>
      <c r="R83" s="9">
        <f>IF(ISNUMBER(K83)=FALSE,J83,0)</f>
        <v>0</v>
      </c>
    </row>
    <row r="84">
      <c r="A84" s="10"/>
      <c r="B84" s="51" t="s">
        <v>125</v>
      </c>
      <c r="C84" s="1"/>
      <c r="D84" s="1"/>
      <c r="E84" s="52" t="s">
        <v>7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127</v>
      </c>
      <c r="C85" s="54"/>
      <c r="D85" s="54"/>
      <c r="E85" s="55" t="s">
        <v>1140</v>
      </c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>
      <c r="A86" s="10"/>
      <c r="B86" s="44">
        <v>590</v>
      </c>
      <c r="C86" s="45" t="s">
        <v>1141</v>
      </c>
      <c r="D86" s="45"/>
      <c r="E86" s="45" t="s">
        <v>1142</v>
      </c>
      <c r="F86" s="45" t="s">
        <v>7</v>
      </c>
      <c r="G86" s="46" t="s">
        <v>224</v>
      </c>
      <c r="H86" s="57">
        <v>121.499</v>
      </c>
      <c r="I86" s="58">
        <v>9343.9200000000001</v>
      </c>
      <c r="J86" s="59">
        <f>ROUND(H86*I86,2)</f>
        <v>1135276.9399999999</v>
      </c>
      <c r="K86" s="60">
        <v>0.20999999999999999</v>
      </c>
      <c r="L86" s="61">
        <f>ROUND(J86*1.21,2)</f>
        <v>1373685.1000000001</v>
      </c>
      <c r="M86" s="13"/>
      <c r="N86" s="2"/>
      <c r="O86" s="2"/>
      <c r="P86" s="2"/>
      <c r="Q86" s="33">
        <f>IF(ISNUMBER(K86),IF(H86&gt;0,IF(I86&gt;0,J86,0),0),0)</f>
        <v>1135276.9399999999</v>
      </c>
      <c r="R86" s="9">
        <f>IF(ISNUMBER(K86)=FALSE,J86,0)</f>
        <v>0</v>
      </c>
    </row>
    <row r="87">
      <c r="A87" s="10"/>
      <c r="B87" s="51" t="s">
        <v>125</v>
      </c>
      <c r="C87" s="1"/>
      <c r="D87" s="1"/>
      <c r="E87" s="52" t="s">
        <v>7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3" t="s">
        <v>127</v>
      </c>
      <c r="C88" s="54"/>
      <c r="D88" s="54"/>
      <c r="E88" s="55" t="s">
        <v>1143</v>
      </c>
      <c r="F88" s="54"/>
      <c r="G88" s="54"/>
      <c r="H88" s="56"/>
      <c r="I88" s="54"/>
      <c r="J88" s="56"/>
      <c r="K88" s="54"/>
      <c r="L88" s="54"/>
      <c r="M88" s="13"/>
      <c r="N88" s="2"/>
      <c r="O88" s="2"/>
      <c r="P88" s="2"/>
      <c r="Q88" s="2"/>
    </row>
    <row r="89" thickTop="1" thickBot="1" ht="25" customHeight="1">
      <c r="A89" s="10"/>
      <c r="B89" s="1"/>
      <c r="C89" s="62">
        <v>3</v>
      </c>
      <c r="D89" s="1"/>
      <c r="E89" s="63" t="s">
        <v>917</v>
      </c>
      <c r="F89" s="1"/>
      <c r="G89" s="64" t="s">
        <v>137</v>
      </c>
      <c r="H89" s="65">
        <f>J83+J86</f>
        <v>1736912.8599999999</v>
      </c>
      <c r="I89" s="64" t="s">
        <v>138</v>
      </c>
      <c r="J89" s="66">
        <f>(L89-H89)</f>
        <v>364751.70000000019</v>
      </c>
      <c r="K89" s="64" t="s">
        <v>139</v>
      </c>
      <c r="L89" s="67">
        <f>ROUND((J83+J86)*1.21,2)</f>
        <v>2101664.5600000001</v>
      </c>
      <c r="M89" s="13"/>
      <c r="N89" s="2"/>
      <c r="O89" s="2"/>
      <c r="P89" s="2"/>
      <c r="Q89" s="33">
        <f>0+Q83+Q86</f>
        <v>1736912.8599999999</v>
      </c>
      <c r="R89" s="9">
        <f>0+R83+R86</f>
        <v>0</v>
      </c>
      <c r="S89" s="68">
        <f>Q89*(1+J89)+R89</f>
        <v>633543655349.72229</v>
      </c>
    </row>
    <row r="90" thickTop="1" thickBot="1" ht="25" customHeight="1">
      <c r="A90" s="10"/>
      <c r="B90" s="69"/>
      <c r="C90" s="69"/>
      <c r="D90" s="69"/>
      <c r="E90" s="70"/>
      <c r="F90" s="69"/>
      <c r="G90" s="71" t="s">
        <v>140</v>
      </c>
      <c r="H90" s="72">
        <f>0+J83+J86</f>
        <v>1736912.8599999999</v>
      </c>
      <c r="I90" s="71" t="s">
        <v>141</v>
      </c>
      <c r="J90" s="73">
        <f>0+J89</f>
        <v>364751.70000000019</v>
      </c>
      <c r="K90" s="71" t="s">
        <v>142</v>
      </c>
      <c r="L90" s="74">
        <f>0+L89</f>
        <v>2101664.5600000001</v>
      </c>
      <c r="M90" s="13"/>
      <c r="N90" s="2"/>
      <c r="O90" s="2"/>
      <c r="P90" s="2"/>
      <c r="Q90" s="2"/>
    </row>
    <row r="91" ht="40" customHeight="1">
      <c r="A91" s="10"/>
      <c r="B91" s="75" t="s">
        <v>298</v>
      </c>
      <c r="C91" s="1"/>
      <c r="D91" s="1"/>
      <c r="E91" s="1"/>
      <c r="F91" s="1"/>
      <c r="G91" s="1"/>
      <c r="H91" s="43"/>
      <c r="I91" s="1"/>
      <c r="J91" s="43"/>
      <c r="K91" s="1"/>
      <c r="L91" s="1"/>
      <c r="M91" s="13"/>
      <c r="N91" s="2"/>
      <c r="O91" s="2"/>
      <c r="P91" s="2"/>
      <c r="Q91" s="2"/>
    </row>
    <row r="92">
      <c r="A92" s="10"/>
      <c r="B92" s="44">
        <v>591</v>
      </c>
      <c r="C92" s="45" t="s">
        <v>607</v>
      </c>
      <c r="D92" s="45"/>
      <c r="E92" s="45" t="s">
        <v>608</v>
      </c>
      <c r="F92" s="45" t="s">
        <v>7</v>
      </c>
      <c r="G92" s="46" t="s">
        <v>224</v>
      </c>
      <c r="H92" s="47">
        <v>61.909999999999997</v>
      </c>
      <c r="I92" s="26">
        <v>4242.3199999999997</v>
      </c>
      <c r="J92" s="48">
        <f>ROUND(H92*I92,2)</f>
        <v>262642.03000000003</v>
      </c>
      <c r="K92" s="49">
        <v>0.20999999999999999</v>
      </c>
      <c r="L92" s="50">
        <f>ROUND(J92*1.21,2)</f>
        <v>317796.85999999999</v>
      </c>
      <c r="M92" s="13"/>
      <c r="N92" s="2"/>
      <c r="O92" s="2"/>
      <c r="P92" s="2"/>
      <c r="Q92" s="33">
        <f>IF(ISNUMBER(K92),IF(H92&gt;0,IF(I92&gt;0,J92,0),0),0)</f>
        <v>262642.03000000003</v>
      </c>
      <c r="R92" s="9">
        <f>IF(ISNUMBER(K92)=FALSE,J92,0)</f>
        <v>0</v>
      </c>
    </row>
    <row r="93">
      <c r="A93" s="10"/>
      <c r="B93" s="51" t="s">
        <v>125</v>
      </c>
      <c r="C93" s="1"/>
      <c r="D93" s="1"/>
      <c r="E93" s="52" t="s">
        <v>7</v>
      </c>
      <c r="F93" s="1"/>
      <c r="G93" s="1"/>
      <c r="H93" s="43"/>
      <c r="I93" s="1"/>
      <c r="J93" s="43"/>
      <c r="K93" s="1"/>
      <c r="L93" s="1"/>
      <c r="M93" s="13"/>
      <c r="N93" s="2"/>
      <c r="O93" s="2"/>
      <c r="P93" s="2"/>
      <c r="Q93" s="2"/>
    </row>
    <row r="94" thickBot="1">
      <c r="A94" s="10"/>
      <c r="B94" s="53" t="s">
        <v>127</v>
      </c>
      <c r="C94" s="54"/>
      <c r="D94" s="54"/>
      <c r="E94" s="55" t="s">
        <v>1144</v>
      </c>
      <c r="F94" s="54"/>
      <c r="G94" s="54"/>
      <c r="H94" s="56"/>
      <c r="I94" s="54"/>
      <c r="J94" s="56"/>
      <c r="K94" s="54"/>
      <c r="L94" s="54"/>
      <c r="M94" s="13"/>
      <c r="N94" s="2"/>
      <c r="O94" s="2"/>
      <c r="P94" s="2"/>
      <c r="Q94" s="2"/>
    </row>
    <row r="95" thickTop="1" thickBot="1" ht="25" customHeight="1">
      <c r="A95" s="10"/>
      <c r="B95" s="1"/>
      <c r="C95" s="62">
        <v>4</v>
      </c>
      <c r="D95" s="1"/>
      <c r="E95" s="63" t="s">
        <v>193</v>
      </c>
      <c r="F95" s="1"/>
      <c r="G95" s="64" t="s">
        <v>137</v>
      </c>
      <c r="H95" s="65">
        <f>0+J92</f>
        <v>262642.03000000003</v>
      </c>
      <c r="I95" s="64" t="s">
        <v>138</v>
      </c>
      <c r="J95" s="66">
        <f>(L95-H95)</f>
        <v>55154.829999999958</v>
      </c>
      <c r="K95" s="64" t="s">
        <v>139</v>
      </c>
      <c r="L95" s="67">
        <f>ROUND((0+J92)*1.21,2)</f>
        <v>317796.85999999999</v>
      </c>
      <c r="M95" s="13"/>
      <c r="N95" s="2"/>
      <c r="O95" s="2"/>
      <c r="P95" s="2"/>
      <c r="Q95" s="33">
        <f>0+Q92</f>
        <v>262642.03000000003</v>
      </c>
      <c r="R95" s="9">
        <f>0+R92</f>
        <v>0</v>
      </c>
      <c r="S95" s="68">
        <f>Q95*(1+J95)+R95</f>
        <v>14486239157.534891</v>
      </c>
    </row>
    <row r="96" thickTop="1" thickBot="1" ht="25" customHeight="1">
      <c r="A96" s="10"/>
      <c r="B96" s="69"/>
      <c r="C96" s="69"/>
      <c r="D96" s="69"/>
      <c r="E96" s="70"/>
      <c r="F96" s="69"/>
      <c r="G96" s="71" t="s">
        <v>140</v>
      </c>
      <c r="H96" s="72">
        <f>0+J92</f>
        <v>262642.03000000003</v>
      </c>
      <c r="I96" s="71" t="s">
        <v>141</v>
      </c>
      <c r="J96" s="73">
        <f>0+J95</f>
        <v>55154.829999999958</v>
      </c>
      <c r="K96" s="71" t="s">
        <v>142</v>
      </c>
      <c r="L96" s="74">
        <f>0+L95</f>
        <v>317796.85999999999</v>
      </c>
      <c r="M96" s="13"/>
      <c r="N96" s="2"/>
      <c r="O96" s="2"/>
      <c r="P96" s="2"/>
      <c r="Q96" s="2"/>
    </row>
    <row r="97" ht="40" customHeight="1">
      <c r="A97" s="10"/>
      <c r="B97" s="75" t="s">
        <v>166</v>
      </c>
      <c r="C97" s="1"/>
      <c r="D97" s="1"/>
      <c r="E97" s="1"/>
      <c r="F97" s="1"/>
      <c r="G97" s="1"/>
      <c r="H97" s="43"/>
      <c r="I97" s="1"/>
      <c r="J97" s="43"/>
      <c r="K97" s="1"/>
      <c r="L97" s="1"/>
      <c r="M97" s="13"/>
      <c r="N97" s="2"/>
      <c r="O97" s="2"/>
      <c r="P97" s="2"/>
      <c r="Q97" s="2"/>
    </row>
    <row r="98">
      <c r="A98" s="10"/>
      <c r="B98" s="44">
        <v>592</v>
      </c>
      <c r="C98" s="45" t="s">
        <v>688</v>
      </c>
      <c r="D98" s="45"/>
      <c r="E98" s="45" t="s">
        <v>689</v>
      </c>
      <c r="F98" s="45" t="s">
        <v>7</v>
      </c>
      <c r="G98" s="46" t="s">
        <v>169</v>
      </c>
      <c r="H98" s="47">
        <v>315.54399999999998</v>
      </c>
      <c r="I98" s="26">
        <v>483.26999999999998</v>
      </c>
      <c r="J98" s="48">
        <f>ROUND(H98*I98,2)</f>
        <v>152492.95000000001</v>
      </c>
      <c r="K98" s="49">
        <v>0.20999999999999999</v>
      </c>
      <c r="L98" s="50">
        <f>ROUND(J98*1.21,2)</f>
        <v>184516.47</v>
      </c>
      <c r="M98" s="13"/>
      <c r="N98" s="2"/>
      <c r="O98" s="2"/>
      <c r="P98" s="2"/>
      <c r="Q98" s="33">
        <f>IF(ISNUMBER(K98),IF(H98&gt;0,IF(I98&gt;0,J98,0),0),0)</f>
        <v>152492.95000000001</v>
      </c>
      <c r="R98" s="9">
        <f>IF(ISNUMBER(K98)=FALSE,J98,0)</f>
        <v>0</v>
      </c>
    </row>
    <row r="99">
      <c r="A99" s="10"/>
      <c r="B99" s="51" t="s">
        <v>125</v>
      </c>
      <c r="C99" s="1"/>
      <c r="D99" s="1"/>
      <c r="E99" s="52" t="s">
        <v>7</v>
      </c>
      <c r="F99" s="1"/>
      <c r="G99" s="1"/>
      <c r="H99" s="43"/>
      <c r="I99" s="1"/>
      <c r="J99" s="43"/>
      <c r="K99" s="1"/>
      <c r="L99" s="1"/>
      <c r="M99" s="13"/>
      <c r="N99" s="2"/>
      <c r="O99" s="2"/>
      <c r="P99" s="2"/>
      <c r="Q99" s="2"/>
    </row>
    <row r="100" thickBot="1">
      <c r="A100" s="10"/>
      <c r="B100" s="53" t="s">
        <v>127</v>
      </c>
      <c r="C100" s="54"/>
      <c r="D100" s="54"/>
      <c r="E100" s="55" t="s">
        <v>1145</v>
      </c>
      <c r="F100" s="54"/>
      <c r="G100" s="54"/>
      <c r="H100" s="56"/>
      <c r="I100" s="54"/>
      <c r="J100" s="56"/>
      <c r="K100" s="54"/>
      <c r="L100" s="54"/>
      <c r="M100" s="13"/>
      <c r="N100" s="2"/>
      <c r="O100" s="2"/>
      <c r="P100" s="2"/>
      <c r="Q100" s="2"/>
    </row>
    <row r="101" thickTop="1">
      <c r="A101" s="10"/>
      <c r="B101" s="44">
        <v>593</v>
      </c>
      <c r="C101" s="45" t="s">
        <v>1146</v>
      </c>
      <c r="D101" s="45"/>
      <c r="E101" s="45" t="s">
        <v>1147</v>
      </c>
      <c r="F101" s="45" t="s">
        <v>7</v>
      </c>
      <c r="G101" s="46" t="s">
        <v>169</v>
      </c>
      <c r="H101" s="57">
        <v>315.54399999999998</v>
      </c>
      <c r="I101" s="58">
        <v>137.47999999999999</v>
      </c>
      <c r="J101" s="59">
        <f>ROUND(H101*I101,2)</f>
        <v>43380.989999999998</v>
      </c>
      <c r="K101" s="60">
        <v>0.20999999999999999</v>
      </c>
      <c r="L101" s="61">
        <f>ROUND(J101*1.21,2)</f>
        <v>52491</v>
      </c>
      <c r="M101" s="13"/>
      <c r="N101" s="2"/>
      <c r="O101" s="2"/>
      <c r="P101" s="2"/>
      <c r="Q101" s="33">
        <f>IF(ISNUMBER(K101),IF(H101&gt;0,IF(I101&gt;0,J101,0),0),0)</f>
        <v>43380.989999999998</v>
      </c>
      <c r="R101" s="9">
        <f>IF(ISNUMBER(K101)=FALSE,J101,0)</f>
        <v>0</v>
      </c>
    </row>
    <row r="102">
      <c r="A102" s="10"/>
      <c r="B102" s="51" t="s">
        <v>125</v>
      </c>
      <c r="C102" s="1"/>
      <c r="D102" s="1"/>
      <c r="E102" s="52" t="s">
        <v>7</v>
      </c>
      <c r="F102" s="1"/>
      <c r="G102" s="1"/>
      <c r="H102" s="43"/>
      <c r="I102" s="1"/>
      <c r="J102" s="43"/>
      <c r="K102" s="1"/>
      <c r="L102" s="1"/>
      <c r="M102" s="13"/>
      <c r="N102" s="2"/>
      <c r="O102" s="2"/>
      <c r="P102" s="2"/>
      <c r="Q102" s="2"/>
    </row>
    <row r="103" thickBot="1">
      <c r="A103" s="10"/>
      <c r="B103" s="53" t="s">
        <v>127</v>
      </c>
      <c r="C103" s="54"/>
      <c r="D103" s="54"/>
      <c r="E103" s="55" t="s">
        <v>1148</v>
      </c>
      <c r="F103" s="54"/>
      <c r="G103" s="54"/>
      <c r="H103" s="56"/>
      <c r="I103" s="54"/>
      <c r="J103" s="56"/>
      <c r="K103" s="54"/>
      <c r="L103" s="54"/>
      <c r="M103" s="13"/>
      <c r="N103" s="2"/>
      <c r="O103" s="2"/>
      <c r="P103" s="2"/>
      <c r="Q103" s="2"/>
    </row>
    <row r="104" thickTop="1" thickBot="1" ht="25" customHeight="1">
      <c r="A104" s="10"/>
      <c r="B104" s="1"/>
      <c r="C104" s="62">
        <v>7</v>
      </c>
      <c r="D104" s="1"/>
      <c r="E104" s="63" t="s">
        <v>110</v>
      </c>
      <c r="F104" s="1"/>
      <c r="G104" s="64" t="s">
        <v>137</v>
      </c>
      <c r="H104" s="65">
        <f>J98+J101</f>
        <v>195873.94</v>
      </c>
      <c r="I104" s="64" t="s">
        <v>138</v>
      </c>
      <c r="J104" s="66">
        <f>(L104-H104)</f>
        <v>41133.529999999999</v>
      </c>
      <c r="K104" s="64" t="s">
        <v>139</v>
      </c>
      <c r="L104" s="67">
        <f>ROUND((J98+J101)*1.21,2)</f>
        <v>237007.47</v>
      </c>
      <c r="M104" s="13"/>
      <c r="N104" s="2"/>
      <c r="O104" s="2"/>
      <c r="P104" s="2"/>
      <c r="Q104" s="33">
        <f>0+Q98+Q101</f>
        <v>195873.94</v>
      </c>
      <c r="R104" s="9">
        <f>0+R98+R101</f>
        <v>0</v>
      </c>
      <c r="S104" s="68">
        <f>Q104*(1+J104)+R104</f>
        <v>8057182461.1482</v>
      </c>
    </row>
    <row r="105" thickTop="1" thickBot="1" ht="25" customHeight="1">
      <c r="A105" s="10"/>
      <c r="B105" s="69"/>
      <c r="C105" s="69"/>
      <c r="D105" s="69"/>
      <c r="E105" s="70"/>
      <c r="F105" s="69"/>
      <c r="G105" s="71" t="s">
        <v>140</v>
      </c>
      <c r="H105" s="72">
        <f>0+J98+J101</f>
        <v>195873.94</v>
      </c>
      <c r="I105" s="71" t="s">
        <v>141</v>
      </c>
      <c r="J105" s="73">
        <f>0+J104</f>
        <v>41133.529999999999</v>
      </c>
      <c r="K105" s="71" t="s">
        <v>142</v>
      </c>
      <c r="L105" s="74">
        <f>0+L104</f>
        <v>237007.47</v>
      </c>
      <c r="M105" s="13"/>
      <c r="N105" s="2"/>
      <c r="O105" s="2"/>
      <c r="P105" s="2"/>
      <c r="Q105" s="2"/>
    </row>
    <row r="106" ht="40" customHeight="1">
      <c r="A106" s="10"/>
      <c r="B106" s="75" t="s">
        <v>184</v>
      </c>
      <c r="C106" s="1"/>
      <c r="D106" s="1"/>
      <c r="E106" s="1"/>
      <c r="F106" s="1"/>
      <c r="G106" s="1"/>
      <c r="H106" s="43"/>
      <c r="I106" s="1"/>
      <c r="J106" s="43"/>
      <c r="K106" s="1"/>
      <c r="L106" s="1"/>
      <c r="M106" s="13"/>
      <c r="N106" s="2"/>
      <c r="O106" s="2"/>
      <c r="P106" s="2"/>
      <c r="Q106" s="2"/>
    </row>
    <row r="107">
      <c r="A107" s="10"/>
      <c r="B107" s="44">
        <v>594</v>
      </c>
      <c r="C107" s="45" t="s">
        <v>1149</v>
      </c>
      <c r="D107" s="45"/>
      <c r="E107" s="45" t="s">
        <v>1150</v>
      </c>
      <c r="F107" s="45" t="s">
        <v>7</v>
      </c>
      <c r="G107" s="46" t="s">
        <v>169</v>
      </c>
      <c r="H107" s="47">
        <v>151.84999999999999</v>
      </c>
      <c r="I107" s="26">
        <v>201.5</v>
      </c>
      <c r="J107" s="48">
        <f>ROUND(H107*I107,2)</f>
        <v>30597.779999999999</v>
      </c>
      <c r="K107" s="49">
        <v>0.20999999999999999</v>
      </c>
      <c r="L107" s="50">
        <f>ROUND(J107*1.21,2)</f>
        <v>37023.309999999998</v>
      </c>
      <c r="M107" s="13"/>
      <c r="N107" s="2"/>
      <c r="O107" s="2"/>
      <c r="P107" s="2"/>
      <c r="Q107" s="33">
        <f>IF(ISNUMBER(K107),IF(H107&gt;0,IF(I107&gt;0,J107,0),0),0)</f>
        <v>30597.779999999999</v>
      </c>
      <c r="R107" s="9">
        <f>IF(ISNUMBER(K107)=FALSE,J107,0)</f>
        <v>0</v>
      </c>
    </row>
    <row r="108">
      <c r="A108" s="10"/>
      <c r="B108" s="51" t="s">
        <v>125</v>
      </c>
      <c r="C108" s="1"/>
      <c r="D108" s="1"/>
      <c r="E108" s="52" t="s">
        <v>7</v>
      </c>
      <c r="F108" s="1"/>
      <c r="G108" s="1"/>
      <c r="H108" s="43"/>
      <c r="I108" s="1"/>
      <c r="J108" s="43"/>
      <c r="K108" s="1"/>
      <c r="L108" s="1"/>
      <c r="M108" s="13"/>
      <c r="N108" s="2"/>
      <c r="O108" s="2"/>
      <c r="P108" s="2"/>
      <c r="Q108" s="2"/>
    </row>
    <row r="109" thickBot="1">
      <c r="A109" s="10"/>
      <c r="B109" s="53" t="s">
        <v>127</v>
      </c>
      <c r="C109" s="54"/>
      <c r="D109" s="54"/>
      <c r="E109" s="55" t="s">
        <v>1151</v>
      </c>
      <c r="F109" s="54"/>
      <c r="G109" s="54"/>
      <c r="H109" s="56"/>
      <c r="I109" s="54"/>
      <c r="J109" s="56"/>
      <c r="K109" s="54"/>
      <c r="L109" s="54"/>
      <c r="M109" s="13"/>
      <c r="N109" s="2"/>
      <c r="O109" s="2"/>
      <c r="P109" s="2"/>
      <c r="Q109" s="2"/>
    </row>
    <row r="110" thickTop="1">
      <c r="A110" s="10"/>
      <c r="B110" s="44">
        <v>595</v>
      </c>
      <c r="C110" s="45" t="s">
        <v>1152</v>
      </c>
      <c r="D110" s="45"/>
      <c r="E110" s="45" t="s">
        <v>1153</v>
      </c>
      <c r="F110" s="45" t="s">
        <v>7</v>
      </c>
      <c r="G110" s="46" t="s">
        <v>169</v>
      </c>
      <c r="H110" s="57">
        <v>148.25</v>
      </c>
      <c r="I110" s="58">
        <v>163.61000000000001</v>
      </c>
      <c r="J110" s="59">
        <f>ROUND(H110*I110,2)</f>
        <v>24255.18</v>
      </c>
      <c r="K110" s="60">
        <v>0.20999999999999999</v>
      </c>
      <c r="L110" s="61">
        <f>ROUND(J110*1.21,2)</f>
        <v>29348.77</v>
      </c>
      <c r="M110" s="13"/>
      <c r="N110" s="2"/>
      <c r="O110" s="2"/>
      <c r="P110" s="2"/>
      <c r="Q110" s="33">
        <f>IF(ISNUMBER(K110),IF(H110&gt;0,IF(I110&gt;0,J110,0),0),0)</f>
        <v>24255.18</v>
      </c>
      <c r="R110" s="9">
        <f>IF(ISNUMBER(K110)=FALSE,J110,0)</f>
        <v>0</v>
      </c>
    </row>
    <row r="111">
      <c r="A111" s="10"/>
      <c r="B111" s="51" t="s">
        <v>125</v>
      </c>
      <c r="C111" s="1"/>
      <c r="D111" s="1"/>
      <c r="E111" s="52" t="s">
        <v>7</v>
      </c>
      <c r="F111" s="1"/>
      <c r="G111" s="1"/>
      <c r="H111" s="43"/>
      <c r="I111" s="1"/>
      <c r="J111" s="43"/>
      <c r="K111" s="1"/>
      <c r="L111" s="1"/>
      <c r="M111" s="13"/>
      <c r="N111" s="2"/>
      <c r="O111" s="2"/>
      <c r="P111" s="2"/>
      <c r="Q111" s="2"/>
    </row>
    <row r="112" thickBot="1">
      <c r="A112" s="10"/>
      <c r="B112" s="53" t="s">
        <v>127</v>
      </c>
      <c r="C112" s="54"/>
      <c r="D112" s="54"/>
      <c r="E112" s="55" t="s">
        <v>1154</v>
      </c>
      <c r="F112" s="54"/>
      <c r="G112" s="54"/>
      <c r="H112" s="56"/>
      <c r="I112" s="54"/>
      <c r="J112" s="56"/>
      <c r="K112" s="54"/>
      <c r="L112" s="54"/>
      <c r="M112" s="13"/>
      <c r="N112" s="2"/>
      <c r="O112" s="2"/>
      <c r="P112" s="2"/>
      <c r="Q112" s="2"/>
    </row>
    <row r="113" thickTop="1">
      <c r="A113" s="10"/>
      <c r="B113" s="44">
        <v>596</v>
      </c>
      <c r="C113" s="45" t="s">
        <v>1155</v>
      </c>
      <c r="D113" s="45"/>
      <c r="E113" s="45" t="s">
        <v>1156</v>
      </c>
      <c r="F113" s="45" t="s">
        <v>7</v>
      </c>
      <c r="G113" s="46" t="s">
        <v>181</v>
      </c>
      <c r="H113" s="57">
        <v>322.5</v>
      </c>
      <c r="I113" s="58">
        <v>44.630000000000003</v>
      </c>
      <c r="J113" s="59">
        <f>ROUND(H113*I113,2)</f>
        <v>14393.18</v>
      </c>
      <c r="K113" s="60">
        <v>0.20999999999999999</v>
      </c>
      <c r="L113" s="61">
        <f>ROUND(J113*1.21,2)</f>
        <v>17415.75</v>
      </c>
      <c r="M113" s="13"/>
      <c r="N113" s="2"/>
      <c r="O113" s="2"/>
      <c r="P113" s="2"/>
      <c r="Q113" s="33">
        <f>IF(ISNUMBER(K113),IF(H113&gt;0,IF(I113&gt;0,J113,0),0),0)</f>
        <v>14393.18</v>
      </c>
      <c r="R113" s="9">
        <f>IF(ISNUMBER(K113)=FALSE,J113,0)</f>
        <v>0</v>
      </c>
    </row>
    <row r="114">
      <c r="A114" s="10"/>
      <c r="B114" s="51" t="s">
        <v>125</v>
      </c>
      <c r="C114" s="1"/>
      <c r="D114" s="1"/>
      <c r="E114" s="52" t="s">
        <v>7</v>
      </c>
      <c r="F114" s="1"/>
      <c r="G114" s="1"/>
      <c r="H114" s="43"/>
      <c r="I114" s="1"/>
      <c r="J114" s="43"/>
      <c r="K114" s="1"/>
      <c r="L114" s="1"/>
      <c r="M114" s="13"/>
      <c r="N114" s="2"/>
      <c r="O114" s="2"/>
      <c r="P114" s="2"/>
      <c r="Q114" s="2"/>
    </row>
    <row r="115" thickBot="1">
      <c r="A115" s="10"/>
      <c r="B115" s="53" t="s">
        <v>127</v>
      </c>
      <c r="C115" s="54"/>
      <c r="D115" s="54"/>
      <c r="E115" s="55" t="s">
        <v>1157</v>
      </c>
      <c r="F115" s="54"/>
      <c r="G115" s="54"/>
      <c r="H115" s="56"/>
      <c r="I115" s="54"/>
      <c r="J115" s="56"/>
      <c r="K115" s="54"/>
      <c r="L115" s="54"/>
      <c r="M115" s="13"/>
      <c r="N115" s="2"/>
      <c r="O115" s="2"/>
      <c r="P115" s="2"/>
      <c r="Q115" s="2"/>
    </row>
    <row r="116" thickTop="1" thickBot="1" ht="25" customHeight="1">
      <c r="A116" s="10"/>
      <c r="B116" s="1"/>
      <c r="C116" s="62">
        <v>9</v>
      </c>
      <c r="D116" s="1"/>
      <c r="E116" s="63" t="s">
        <v>112</v>
      </c>
      <c r="F116" s="1"/>
      <c r="G116" s="64" t="s">
        <v>137</v>
      </c>
      <c r="H116" s="65">
        <f>J107+J110+J113</f>
        <v>69246.139999999999</v>
      </c>
      <c r="I116" s="64" t="s">
        <v>138</v>
      </c>
      <c r="J116" s="66">
        <f>(L116-H116)</f>
        <v>14541.690000000002</v>
      </c>
      <c r="K116" s="64" t="s">
        <v>139</v>
      </c>
      <c r="L116" s="67">
        <f>ROUND((J107+J110+J113)*1.21,2)</f>
        <v>83787.830000000002</v>
      </c>
      <c r="M116" s="13"/>
      <c r="N116" s="2"/>
      <c r="O116" s="2"/>
      <c r="P116" s="2"/>
      <c r="Q116" s="33">
        <f>0+Q107+Q110+Q113</f>
        <v>69246.139999999999</v>
      </c>
      <c r="R116" s="9">
        <f>0+R107+R110+R113</f>
        <v>0</v>
      </c>
      <c r="S116" s="68">
        <f>Q116*(1+J116)+R116</f>
        <v>1007025147.7166002</v>
      </c>
    </row>
    <row r="117" thickTop="1" thickBot="1" ht="25" customHeight="1">
      <c r="A117" s="10"/>
      <c r="B117" s="69"/>
      <c r="C117" s="69"/>
      <c r="D117" s="69"/>
      <c r="E117" s="70"/>
      <c r="F117" s="69"/>
      <c r="G117" s="71" t="s">
        <v>140</v>
      </c>
      <c r="H117" s="72">
        <f>0+J107+J110+J113</f>
        <v>69246.139999999999</v>
      </c>
      <c r="I117" s="71" t="s">
        <v>141</v>
      </c>
      <c r="J117" s="73">
        <f>0+J116</f>
        <v>14541.690000000002</v>
      </c>
      <c r="K117" s="71" t="s">
        <v>142</v>
      </c>
      <c r="L117" s="74">
        <f>0+L116</f>
        <v>83787.830000000002</v>
      </c>
      <c r="M117" s="13"/>
      <c r="N117" s="2"/>
      <c r="O117" s="2"/>
      <c r="P117" s="2"/>
      <c r="Q117" s="2"/>
    </row>
    <row r="118">
      <c r="A118" s="14"/>
      <c r="B118" s="4"/>
      <c r="C118" s="4"/>
      <c r="D118" s="4"/>
      <c r="E118" s="4"/>
      <c r="F118" s="4"/>
      <c r="G118" s="4"/>
      <c r="H118" s="76"/>
      <c r="I118" s="4"/>
      <c r="J118" s="76"/>
      <c r="K118" s="4"/>
      <c r="L118" s="4"/>
      <c r="M118" s="15"/>
      <c r="N118" s="2"/>
      <c r="O118" s="2"/>
      <c r="P118" s="2"/>
      <c r="Q118" s="2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"/>
      <c r="O119" s="2"/>
      <c r="P119" s="2"/>
      <c r="Q119" s="2"/>
    </row>
  </sheetData>
  <mergeCells count="71">
    <mergeCell ref="B39:D39"/>
    <mergeCell ref="B40:D40"/>
    <mergeCell ref="B42:D42"/>
    <mergeCell ref="B43:D43"/>
    <mergeCell ref="B45:D45"/>
    <mergeCell ref="B46:D46"/>
    <mergeCell ref="B48:D48"/>
    <mergeCell ref="B49:D49"/>
    <mergeCell ref="B51:D51"/>
    <mergeCell ref="B52:D52"/>
    <mergeCell ref="B54:D54"/>
    <mergeCell ref="B55:D55"/>
    <mergeCell ref="B58:L58"/>
    <mergeCell ref="B60:D60"/>
    <mergeCell ref="B61:D61"/>
    <mergeCell ref="B63:D63"/>
    <mergeCell ref="B64:D64"/>
    <mergeCell ref="B66:D66"/>
    <mergeCell ref="B67:D67"/>
    <mergeCell ref="B69:D69"/>
    <mergeCell ref="B70:D70"/>
    <mergeCell ref="B73:L73"/>
    <mergeCell ref="B75:D75"/>
    <mergeCell ref="B76:D76"/>
    <mergeCell ref="B78:D78"/>
    <mergeCell ref="B79:D79"/>
    <mergeCell ref="B84:D84"/>
    <mergeCell ref="B85:D85"/>
    <mergeCell ref="B87:D87"/>
    <mergeCell ref="B88:D88"/>
    <mergeCell ref="B82:L82"/>
    <mergeCell ref="B93:D93"/>
    <mergeCell ref="B94:D94"/>
    <mergeCell ref="B91:L91"/>
    <mergeCell ref="B99:D99"/>
    <mergeCell ref="B100:D100"/>
    <mergeCell ref="B102:D102"/>
    <mergeCell ref="B103:D103"/>
    <mergeCell ref="B97:L97"/>
    <mergeCell ref="B108:D108"/>
    <mergeCell ref="B109:D109"/>
    <mergeCell ref="B111:D111"/>
    <mergeCell ref="B112:D112"/>
    <mergeCell ref="B114:D114"/>
    <mergeCell ref="B115:D115"/>
    <mergeCell ref="B106:L106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8:C29"/>
    <mergeCell ref="B31:L31"/>
    <mergeCell ref="B33:D33"/>
    <mergeCell ref="B34:D34"/>
    <mergeCell ref="B36:D36"/>
    <mergeCell ref="B37:D37"/>
    <mergeCell ref="B23:D23"/>
    <mergeCell ref="B24:D24"/>
    <mergeCell ref="B25:D25"/>
    <mergeCell ref="B26:D26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0+(H50+H74+H80+H101)</f>
        <v>2519210.1499999994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0+H51+H75+H81+H102</f>
        <v>2519210.1499999994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1158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ROUND(0+((H50+H74+H80+H101)*1.21),2)</f>
        <v>3048244.2799999998</v>
      </c>
      <c r="K11" s="1"/>
      <c r="L11" s="1"/>
      <c r="M11" s="13"/>
      <c r="N11" s="2"/>
      <c r="O11" s="2"/>
      <c r="P11" s="2"/>
      <c r="Q11" s="33">
        <f>IF(SUM(K20:K23)&gt;0,ROUND(SUM(S20:S23)/SUM(K20:K23)-1,8),0)</f>
        <v>240962.27386389</v>
      </c>
      <c r="R11" s="9">
        <f>AVERAGE(J50,J74,J80,J101)</f>
        <v>132258.53000000006</v>
      </c>
      <c r="S11" s="9">
        <f>J10*(1+Q11)</f>
        <v>607037125295.14124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0+J29+J32+J35+J38+J41+J44+J47</f>
        <v>263462.92000000004</v>
      </c>
      <c r="L20" s="38">
        <f>0+L50</f>
        <v>318790.13</v>
      </c>
      <c r="M20" s="13"/>
      <c r="N20" s="2"/>
      <c r="O20" s="2"/>
      <c r="P20" s="2"/>
      <c r="Q20" s="2"/>
      <c r="S20" s="9">
        <f>S50</f>
        <v>14576931764.973192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0+J53+J56+J59+J62+J65+J68+J71</f>
        <v>715926.52000000002</v>
      </c>
      <c r="L21" s="38">
        <f>0+L74</f>
        <v>866271.08999999997</v>
      </c>
      <c r="M21" s="13"/>
      <c r="N21" s="2"/>
      <c r="O21" s="2"/>
      <c r="P21" s="2"/>
      <c r="Q21" s="2"/>
      <c r="S21" s="9">
        <f>S74</f>
        <v>107636380727.51637</v>
      </c>
    </row>
    <row r="22">
      <c r="A22" s="10"/>
      <c r="B22" s="36">
        <v>4</v>
      </c>
      <c r="C22" s="1"/>
      <c r="D22" s="1"/>
      <c r="E22" s="37" t="s">
        <v>193</v>
      </c>
      <c r="F22" s="1"/>
      <c r="G22" s="1"/>
      <c r="H22" s="1"/>
      <c r="I22" s="1"/>
      <c r="J22" s="1"/>
      <c r="K22" s="38">
        <f>0+J77</f>
        <v>20526.07</v>
      </c>
      <c r="L22" s="38">
        <f>0+L80</f>
        <v>24836.540000000001</v>
      </c>
      <c r="M22" s="13"/>
      <c r="N22" s="2"/>
      <c r="O22" s="2"/>
      <c r="P22" s="2"/>
      <c r="Q22" s="2"/>
      <c r="S22" s="9">
        <f>S80</f>
        <v>88497535.02290003</v>
      </c>
    </row>
    <row r="23">
      <c r="A23" s="10"/>
      <c r="B23" s="36">
        <v>8</v>
      </c>
      <c r="C23" s="1"/>
      <c r="D23" s="1"/>
      <c r="E23" s="37" t="s">
        <v>111</v>
      </c>
      <c r="F23" s="1"/>
      <c r="G23" s="1"/>
      <c r="H23" s="1"/>
      <c r="I23" s="1"/>
      <c r="J23" s="1"/>
      <c r="K23" s="38">
        <f>0+J83+J86+J89+J92+J95+J98</f>
        <v>1519294.6399999997</v>
      </c>
      <c r="L23" s="38">
        <f>0+L101</f>
        <v>1838346.51</v>
      </c>
      <c r="M23" s="13"/>
      <c r="N23" s="2"/>
      <c r="O23" s="2"/>
      <c r="P23" s="2"/>
      <c r="Q23" s="2"/>
      <c r="S23" s="9">
        <f>S101</f>
        <v>484735315267.61719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28" t="s">
        <v>113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40"/>
      <c r="N26" s="2"/>
      <c r="O26" s="2"/>
      <c r="P26" s="2"/>
      <c r="Q26" s="2"/>
    </row>
    <row r="27" ht="18" customHeight="1">
      <c r="A27" s="10"/>
      <c r="B27" s="34" t="s">
        <v>114</v>
      </c>
      <c r="C27" s="34" t="s">
        <v>106</v>
      </c>
      <c r="D27" s="34" t="s">
        <v>115</v>
      </c>
      <c r="E27" s="34" t="s">
        <v>107</v>
      </c>
      <c r="F27" s="34" t="s">
        <v>116</v>
      </c>
      <c r="G27" s="35" t="s">
        <v>117</v>
      </c>
      <c r="H27" s="23" t="s">
        <v>118</v>
      </c>
      <c r="I27" s="23" t="s">
        <v>119</v>
      </c>
      <c r="J27" s="23" t="s">
        <v>17</v>
      </c>
      <c r="K27" s="35" t="s">
        <v>120</v>
      </c>
      <c r="L27" s="23" t="s">
        <v>18</v>
      </c>
      <c r="M27" s="41"/>
      <c r="N27" s="2"/>
      <c r="O27" s="2"/>
      <c r="P27" s="2"/>
      <c r="Q27" s="2"/>
    </row>
    <row r="28" ht="40" customHeight="1">
      <c r="A28" s="10"/>
      <c r="B28" s="42" t="s">
        <v>121</v>
      </c>
      <c r="C28" s="1"/>
      <c r="D28" s="1"/>
      <c r="E28" s="1"/>
      <c r="F28" s="1"/>
      <c r="G28" s="1"/>
      <c r="H28" s="43"/>
      <c r="I28" s="1"/>
      <c r="J28" s="43"/>
      <c r="K28" s="1"/>
      <c r="L28" s="1"/>
      <c r="M28" s="13"/>
      <c r="N28" s="2"/>
      <c r="O28" s="2"/>
      <c r="P28" s="2"/>
      <c r="Q28" s="2"/>
    </row>
    <row r="29">
      <c r="A29" s="10"/>
      <c r="B29" s="44">
        <v>597</v>
      </c>
      <c r="C29" s="45" t="s">
        <v>1159</v>
      </c>
      <c r="D29" s="45" t="s">
        <v>7</v>
      </c>
      <c r="E29" s="45" t="s">
        <v>1160</v>
      </c>
      <c r="F29" s="45" t="s">
        <v>7</v>
      </c>
      <c r="G29" s="46" t="s">
        <v>499</v>
      </c>
      <c r="H29" s="47">
        <v>692.27999999999997</v>
      </c>
      <c r="I29" s="26">
        <v>200.00999999999999</v>
      </c>
      <c r="J29" s="48">
        <f>ROUND(H29*I29,2)</f>
        <v>138462.92000000001</v>
      </c>
      <c r="K29" s="49">
        <v>0.20999999999999999</v>
      </c>
      <c r="L29" s="50">
        <f>ROUND(J29*1.21,2)</f>
        <v>167540.13</v>
      </c>
      <c r="M29" s="13"/>
      <c r="N29" s="2"/>
      <c r="O29" s="2"/>
      <c r="P29" s="2"/>
      <c r="Q29" s="33">
        <f>IF(ISNUMBER(K29),IF(H29&gt;0,IF(I29&gt;0,J29,0),0),0)</f>
        <v>138462.92000000001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1160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1161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598</v>
      </c>
      <c r="C32" s="45" t="s">
        <v>195</v>
      </c>
      <c r="D32" s="45" t="s">
        <v>7</v>
      </c>
      <c r="E32" s="45" t="s">
        <v>196</v>
      </c>
      <c r="F32" s="45" t="s">
        <v>7</v>
      </c>
      <c r="G32" s="46" t="s">
        <v>124</v>
      </c>
      <c r="H32" s="57">
        <v>1</v>
      </c>
      <c r="I32" s="58">
        <v>20000</v>
      </c>
      <c r="J32" s="59">
        <f>ROUND(H32*I32,2)</f>
        <v>20000</v>
      </c>
      <c r="K32" s="60">
        <v>0.20999999999999999</v>
      </c>
      <c r="L32" s="61">
        <f>ROUND(J32*1.21,2)</f>
        <v>24200</v>
      </c>
      <c r="M32" s="13"/>
      <c r="N32" s="2"/>
      <c r="O32" s="2"/>
      <c r="P32" s="2"/>
      <c r="Q32" s="33">
        <f>IF(ISNUMBER(K32),IF(H32&gt;0,IF(I32&gt;0,J32,0),0),0)</f>
        <v>20000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196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1162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599</v>
      </c>
      <c r="C35" s="45" t="s">
        <v>929</v>
      </c>
      <c r="D35" s="45" t="s">
        <v>7</v>
      </c>
      <c r="E35" s="45" t="s">
        <v>930</v>
      </c>
      <c r="F35" s="45" t="s">
        <v>7</v>
      </c>
      <c r="G35" s="46" t="s">
        <v>124</v>
      </c>
      <c r="H35" s="57">
        <v>1</v>
      </c>
      <c r="I35" s="58">
        <v>25000</v>
      </c>
      <c r="J35" s="59">
        <f>ROUND(H35*I35,2)</f>
        <v>25000</v>
      </c>
      <c r="K35" s="60">
        <v>0.20999999999999999</v>
      </c>
      <c r="L35" s="61">
        <f>ROUND(J35*1.21,2)</f>
        <v>30250</v>
      </c>
      <c r="M35" s="13"/>
      <c r="N35" s="2"/>
      <c r="O35" s="2"/>
      <c r="P35" s="2"/>
      <c r="Q35" s="33">
        <f>IF(ISNUMBER(K35),IF(H35&gt;0,IF(I35&gt;0,J35,0),0),0)</f>
        <v>25000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930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1163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600</v>
      </c>
      <c r="C38" s="45" t="s">
        <v>1164</v>
      </c>
      <c r="D38" s="45" t="s">
        <v>7</v>
      </c>
      <c r="E38" s="45" t="s">
        <v>1165</v>
      </c>
      <c r="F38" s="45" t="s">
        <v>7</v>
      </c>
      <c r="G38" s="46" t="s">
        <v>1166</v>
      </c>
      <c r="H38" s="57">
        <v>1</v>
      </c>
      <c r="I38" s="58">
        <v>15000</v>
      </c>
      <c r="J38" s="59">
        <f>ROUND(H38*I38,2)</f>
        <v>15000</v>
      </c>
      <c r="K38" s="60">
        <v>0.20999999999999999</v>
      </c>
      <c r="L38" s="61">
        <f>ROUND(J38*1.21,2)</f>
        <v>18150</v>
      </c>
      <c r="M38" s="13"/>
      <c r="N38" s="2"/>
      <c r="O38" s="2"/>
      <c r="P38" s="2"/>
      <c r="Q38" s="33">
        <f>IF(ISNUMBER(K38),IF(H38&gt;0,IF(I38&gt;0,J38,0),0),0)</f>
        <v>15000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1165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1167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601</v>
      </c>
      <c r="C41" s="45" t="s">
        <v>207</v>
      </c>
      <c r="D41" s="45" t="s">
        <v>7</v>
      </c>
      <c r="E41" s="45" t="s">
        <v>936</v>
      </c>
      <c r="F41" s="45" t="s">
        <v>7</v>
      </c>
      <c r="G41" s="46" t="s">
        <v>124</v>
      </c>
      <c r="H41" s="57">
        <v>1</v>
      </c>
      <c r="I41" s="58">
        <v>15000</v>
      </c>
      <c r="J41" s="59">
        <f>ROUND(H41*I41,2)</f>
        <v>15000</v>
      </c>
      <c r="K41" s="60">
        <v>0.20999999999999999</v>
      </c>
      <c r="L41" s="61">
        <f>ROUND(J41*1.21,2)</f>
        <v>18150</v>
      </c>
      <c r="M41" s="13"/>
      <c r="N41" s="2"/>
      <c r="O41" s="2"/>
      <c r="P41" s="2"/>
      <c r="Q41" s="33">
        <f>IF(ISNUMBER(K41),IF(H41&gt;0,IF(I41&gt;0,J41,0),0),0)</f>
        <v>15000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936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1168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602</v>
      </c>
      <c r="C44" s="45" t="s">
        <v>1169</v>
      </c>
      <c r="D44" s="45" t="s">
        <v>7</v>
      </c>
      <c r="E44" s="45" t="s">
        <v>218</v>
      </c>
      <c r="F44" s="45" t="s">
        <v>7</v>
      </c>
      <c r="G44" s="46" t="s">
        <v>124</v>
      </c>
      <c r="H44" s="57">
        <v>1</v>
      </c>
      <c r="I44" s="58">
        <v>5000</v>
      </c>
      <c r="J44" s="59">
        <f>ROUND(H44*I44,2)</f>
        <v>5000</v>
      </c>
      <c r="K44" s="60">
        <v>0.20999999999999999</v>
      </c>
      <c r="L44" s="61">
        <f>ROUND(J44*1.21,2)</f>
        <v>6050</v>
      </c>
      <c r="M44" s="13"/>
      <c r="N44" s="2"/>
      <c r="O44" s="2"/>
      <c r="P44" s="2"/>
      <c r="Q44" s="33">
        <f>IF(ISNUMBER(K44),IF(H44&gt;0,IF(I44&gt;0,J44,0),0),0)</f>
        <v>5000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218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1170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603</v>
      </c>
      <c r="C47" s="45" t="s">
        <v>220</v>
      </c>
      <c r="D47" s="45" t="s">
        <v>7</v>
      </c>
      <c r="E47" s="45" t="s">
        <v>221</v>
      </c>
      <c r="F47" s="45" t="s">
        <v>7</v>
      </c>
      <c r="G47" s="46" t="s">
        <v>124</v>
      </c>
      <c r="H47" s="57">
        <v>1</v>
      </c>
      <c r="I47" s="58">
        <v>45000</v>
      </c>
      <c r="J47" s="59">
        <f>ROUND(H47*I47,2)</f>
        <v>45000</v>
      </c>
      <c r="K47" s="60">
        <v>0.20999999999999999</v>
      </c>
      <c r="L47" s="61">
        <f>ROUND(J47*1.21,2)</f>
        <v>54450</v>
      </c>
      <c r="M47" s="13"/>
      <c r="N47" s="2"/>
      <c r="O47" s="2"/>
      <c r="P47" s="2"/>
      <c r="Q47" s="33">
        <f>IF(ISNUMBER(K47),IF(H47&gt;0,IF(I47&gt;0,J47,0),0),0)</f>
        <v>45000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221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1171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 thickBot="1" ht="25" customHeight="1">
      <c r="A50" s="10"/>
      <c r="B50" s="1"/>
      <c r="C50" s="62">
        <v>0</v>
      </c>
      <c r="D50" s="1"/>
      <c r="E50" s="63" t="s">
        <v>108</v>
      </c>
      <c r="F50" s="1"/>
      <c r="G50" s="64" t="s">
        <v>137</v>
      </c>
      <c r="H50" s="65">
        <f>J29+J32+J35+J38+J41+J44+J47</f>
        <v>263462.92000000004</v>
      </c>
      <c r="I50" s="64" t="s">
        <v>138</v>
      </c>
      <c r="J50" s="66">
        <f>(L50-H50)</f>
        <v>55327.209999999963</v>
      </c>
      <c r="K50" s="64" t="s">
        <v>139</v>
      </c>
      <c r="L50" s="67">
        <f>ROUND((J29+J32+J35+J38+J41+J44+J47)*1.21,2)</f>
        <v>318790.13</v>
      </c>
      <c r="M50" s="13"/>
      <c r="N50" s="2"/>
      <c r="O50" s="2"/>
      <c r="P50" s="2"/>
      <c r="Q50" s="33">
        <f>0+Q29+Q32+Q35+Q38+Q41+Q44+Q47</f>
        <v>263462.92000000004</v>
      </c>
      <c r="R50" s="9">
        <f>0+R29+R32+R35+R38+R41+R44+R47</f>
        <v>0</v>
      </c>
      <c r="S50" s="68">
        <f>Q50*(1+J50)+R50</f>
        <v>14576931764.973192</v>
      </c>
    </row>
    <row r="51" thickTop="1" thickBot="1" ht="25" customHeight="1">
      <c r="A51" s="10"/>
      <c r="B51" s="69"/>
      <c r="C51" s="69"/>
      <c r="D51" s="69"/>
      <c r="E51" s="70"/>
      <c r="F51" s="69"/>
      <c r="G51" s="71" t="s">
        <v>140</v>
      </c>
      <c r="H51" s="72">
        <f>0+J29+J32+J35+J38+J41+J44+J47</f>
        <v>263462.92000000004</v>
      </c>
      <c r="I51" s="71" t="s">
        <v>141</v>
      </c>
      <c r="J51" s="73">
        <f>0+J50</f>
        <v>55327.209999999963</v>
      </c>
      <c r="K51" s="71" t="s">
        <v>142</v>
      </c>
      <c r="L51" s="74">
        <f>0+L50</f>
        <v>318790.13</v>
      </c>
      <c r="M51" s="13"/>
      <c r="N51" s="2"/>
      <c r="O51" s="2"/>
      <c r="P51" s="2"/>
      <c r="Q51" s="2"/>
    </row>
    <row r="52" ht="40" customHeight="1">
      <c r="A52" s="10"/>
      <c r="B52" s="75" t="s">
        <v>143</v>
      </c>
      <c r="C52" s="1"/>
      <c r="D52" s="1"/>
      <c r="E52" s="1"/>
      <c r="F52" s="1"/>
      <c r="G52" s="1"/>
      <c r="H52" s="43"/>
      <c r="I52" s="1"/>
      <c r="J52" s="43"/>
      <c r="K52" s="1"/>
      <c r="L52" s="1"/>
      <c r="M52" s="13"/>
      <c r="N52" s="2"/>
      <c r="O52" s="2"/>
      <c r="P52" s="2"/>
      <c r="Q52" s="2"/>
    </row>
    <row r="53">
      <c r="A53" s="10"/>
      <c r="B53" s="44">
        <v>604</v>
      </c>
      <c r="C53" s="45" t="s">
        <v>1172</v>
      </c>
      <c r="D53" s="45" t="s">
        <v>7</v>
      </c>
      <c r="E53" s="45" t="s">
        <v>1173</v>
      </c>
      <c r="F53" s="45" t="s">
        <v>7</v>
      </c>
      <c r="G53" s="46" t="s">
        <v>181</v>
      </c>
      <c r="H53" s="47">
        <v>178.40000000000001</v>
      </c>
      <c r="I53" s="26">
        <v>262.63999999999999</v>
      </c>
      <c r="J53" s="48">
        <f>ROUND(H53*I53,2)</f>
        <v>46854.980000000003</v>
      </c>
      <c r="K53" s="49">
        <v>0.20999999999999999</v>
      </c>
      <c r="L53" s="50">
        <f>ROUND(J53*1.21,2)</f>
        <v>56694.529999999999</v>
      </c>
      <c r="M53" s="13"/>
      <c r="N53" s="2"/>
      <c r="O53" s="2"/>
      <c r="P53" s="2"/>
      <c r="Q53" s="33">
        <f>IF(ISNUMBER(K53),IF(H53&gt;0,IF(I53&gt;0,J53,0),0),0)</f>
        <v>46854.980000000003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1173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1174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>
      <c r="A56" s="10"/>
      <c r="B56" s="44">
        <v>605</v>
      </c>
      <c r="C56" s="45" t="s">
        <v>1175</v>
      </c>
      <c r="D56" s="45" t="s">
        <v>7</v>
      </c>
      <c r="E56" s="45" t="s">
        <v>1176</v>
      </c>
      <c r="F56" s="45" t="s">
        <v>7</v>
      </c>
      <c r="G56" s="46" t="s">
        <v>224</v>
      </c>
      <c r="H56" s="57">
        <v>48</v>
      </c>
      <c r="I56" s="58">
        <v>847.78999999999996</v>
      </c>
      <c r="J56" s="59">
        <f>ROUND(H56*I56,2)</f>
        <v>40693.919999999998</v>
      </c>
      <c r="K56" s="60">
        <v>0.20999999999999999</v>
      </c>
      <c r="L56" s="61">
        <f>ROUND(J56*1.21,2)</f>
        <v>49239.639999999999</v>
      </c>
      <c r="M56" s="13"/>
      <c r="N56" s="2"/>
      <c r="O56" s="2"/>
      <c r="P56" s="2"/>
      <c r="Q56" s="33">
        <f>IF(ISNUMBER(K56),IF(H56&gt;0,IF(I56&gt;0,J56,0),0),0)</f>
        <v>40693.919999999998</v>
      </c>
      <c r="R56" s="9">
        <f>IF(ISNUMBER(K56)=FALSE,J56,0)</f>
        <v>0</v>
      </c>
    </row>
    <row r="57">
      <c r="A57" s="10"/>
      <c r="B57" s="51" t="s">
        <v>125</v>
      </c>
      <c r="C57" s="1"/>
      <c r="D57" s="1"/>
      <c r="E57" s="52" t="s">
        <v>1176</v>
      </c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127</v>
      </c>
      <c r="C58" s="54"/>
      <c r="D58" s="54"/>
      <c r="E58" s="55" t="s">
        <v>1177</v>
      </c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4">
        <v>606</v>
      </c>
      <c r="C59" s="45" t="s">
        <v>1178</v>
      </c>
      <c r="D59" s="45" t="s">
        <v>7</v>
      </c>
      <c r="E59" s="45" t="s">
        <v>1179</v>
      </c>
      <c r="F59" s="45" t="s">
        <v>7</v>
      </c>
      <c r="G59" s="46" t="s">
        <v>224</v>
      </c>
      <c r="H59" s="57">
        <v>336.60000000000002</v>
      </c>
      <c r="I59" s="58">
        <v>666.83000000000004</v>
      </c>
      <c r="J59" s="59">
        <f>ROUND(H59*I59,2)</f>
        <v>224454.98000000001</v>
      </c>
      <c r="K59" s="60">
        <v>0.20999999999999999</v>
      </c>
      <c r="L59" s="61">
        <f>ROUND(J59*1.21,2)</f>
        <v>271590.53000000003</v>
      </c>
      <c r="M59" s="13"/>
      <c r="N59" s="2"/>
      <c r="O59" s="2"/>
      <c r="P59" s="2"/>
      <c r="Q59" s="33">
        <f>IF(ISNUMBER(K59),IF(H59&gt;0,IF(I59&gt;0,J59,0),0),0)</f>
        <v>224454.98000000001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1179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1180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>
      <c r="A62" s="10"/>
      <c r="B62" s="44">
        <v>607</v>
      </c>
      <c r="C62" s="45" t="s">
        <v>797</v>
      </c>
      <c r="D62" s="45" t="s">
        <v>7</v>
      </c>
      <c r="E62" s="45" t="s">
        <v>798</v>
      </c>
      <c r="F62" s="45" t="s">
        <v>7</v>
      </c>
      <c r="G62" s="46" t="s">
        <v>224</v>
      </c>
      <c r="H62" s="57">
        <v>384.60000000000002</v>
      </c>
      <c r="I62" s="58">
        <v>20.600000000000001</v>
      </c>
      <c r="J62" s="59">
        <f>ROUND(H62*I62,2)</f>
        <v>7922.7600000000002</v>
      </c>
      <c r="K62" s="60">
        <v>0.20999999999999999</v>
      </c>
      <c r="L62" s="61">
        <f>ROUND(J62*1.21,2)</f>
        <v>9586.5400000000009</v>
      </c>
      <c r="M62" s="13"/>
      <c r="N62" s="2"/>
      <c r="O62" s="2"/>
      <c r="P62" s="2"/>
      <c r="Q62" s="33">
        <f>IF(ISNUMBER(K62),IF(H62&gt;0,IF(I62&gt;0,J62,0),0),0)</f>
        <v>7922.7600000000002</v>
      </c>
      <c r="R62" s="9">
        <f>IF(ISNUMBER(K62)=FALSE,J62,0)</f>
        <v>0</v>
      </c>
    </row>
    <row r="63">
      <c r="A63" s="10"/>
      <c r="B63" s="51" t="s">
        <v>125</v>
      </c>
      <c r="C63" s="1"/>
      <c r="D63" s="1"/>
      <c r="E63" s="52" t="s">
        <v>798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127</v>
      </c>
      <c r="C64" s="54"/>
      <c r="D64" s="54"/>
      <c r="E64" s="55" t="s">
        <v>1181</v>
      </c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>
      <c r="A65" s="10"/>
      <c r="B65" s="44">
        <v>608</v>
      </c>
      <c r="C65" s="45" t="s">
        <v>1182</v>
      </c>
      <c r="D65" s="45" t="s">
        <v>7</v>
      </c>
      <c r="E65" s="45" t="s">
        <v>1183</v>
      </c>
      <c r="F65" s="45" t="s">
        <v>7</v>
      </c>
      <c r="G65" s="46" t="s">
        <v>224</v>
      </c>
      <c r="H65" s="57">
        <v>246</v>
      </c>
      <c r="I65" s="58">
        <v>987.11000000000001</v>
      </c>
      <c r="J65" s="59">
        <f>ROUND(H65*I65,2)</f>
        <v>242829.06</v>
      </c>
      <c r="K65" s="60">
        <v>0.20999999999999999</v>
      </c>
      <c r="L65" s="61">
        <f>ROUND(J65*1.21,2)</f>
        <v>293823.15999999997</v>
      </c>
      <c r="M65" s="13"/>
      <c r="N65" s="2"/>
      <c r="O65" s="2"/>
      <c r="P65" s="2"/>
      <c r="Q65" s="33">
        <f>IF(ISNUMBER(K65),IF(H65&gt;0,IF(I65&gt;0,J65,0),0),0)</f>
        <v>242829.06</v>
      </c>
      <c r="R65" s="9">
        <f>IF(ISNUMBER(K65)=FALSE,J65,0)</f>
        <v>0</v>
      </c>
    </row>
    <row r="66">
      <c r="A66" s="10"/>
      <c r="B66" s="51" t="s">
        <v>125</v>
      </c>
      <c r="C66" s="1"/>
      <c r="D66" s="1"/>
      <c r="E66" s="52" t="s">
        <v>1183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3" t="s">
        <v>127</v>
      </c>
      <c r="C67" s="54"/>
      <c r="D67" s="54"/>
      <c r="E67" s="55" t="s">
        <v>1184</v>
      </c>
      <c r="F67" s="54"/>
      <c r="G67" s="54"/>
      <c r="H67" s="56"/>
      <c r="I67" s="54"/>
      <c r="J67" s="56"/>
      <c r="K67" s="54"/>
      <c r="L67" s="54"/>
      <c r="M67" s="13"/>
      <c r="N67" s="2"/>
      <c r="O67" s="2"/>
      <c r="P67" s="2"/>
      <c r="Q67" s="2"/>
    </row>
    <row r="68" thickTop="1">
      <c r="A68" s="10"/>
      <c r="B68" s="44">
        <v>609</v>
      </c>
      <c r="C68" s="45" t="s">
        <v>264</v>
      </c>
      <c r="D68" s="45" t="s">
        <v>7</v>
      </c>
      <c r="E68" s="45" t="s">
        <v>265</v>
      </c>
      <c r="F68" s="45" t="s">
        <v>7</v>
      </c>
      <c r="G68" s="46" t="s">
        <v>224</v>
      </c>
      <c r="H68" s="57">
        <v>118.8</v>
      </c>
      <c r="I68" s="58">
        <v>1102.6500000000001</v>
      </c>
      <c r="J68" s="59">
        <f>ROUND(H68*I68,2)</f>
        <v>130994.82000000001</v>
      </c>
      <c r="K68" s="60">
        <v>0.20999999999999999</v>
      </c>
      <c r="L68" s="61">
        <f>ROUND(J68*1.21,2)</f>
        <v>158503.73000000001</v>
      </c>
      <c r="M68" s="13"/>
      <c r="N68" s="2"/>
      <c r="O68" s="2"/>
      <c r="P68" s="2"/>
      <c r="Q68" s="33">
        <f>IF(ISNUMBER(K68),IF(H68&gt;0,IF(I68&gt;0,J68,0),0),0)</f>
        <v>130994.82000000001</v>
      </c>
      <c r="R68" s="9">
        <f>IF(ISNUMBER(K68)=FALSE,J68,0)</f>
        <v>0</v>
      </c>
    </row>
    <row r="69">
      <c r="A69" s="10"/>
      <c r="B69" s="51" t="s">
        <v>125</v>
      </c>
      <c r="C69" s="1"/>
      <c r="D69" s="1"/>
      <c r="E69" s="52" t="s">
        <v>265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3" t="s">
        <v>127</v>
      </c>
      <c r="C70" s="54"/>
      <c r="D70" s="54"/>
      <c r="E70" s="55" t="s">
        <v>1185</v>
      </c>
      <c r="F70" s="54"/>
      <c r="G70" s="54"/>
      <c r="H70" s="56"/>
      <c r="I70" s="54"/>
      <c r="J70" s="56"/>
      <c r="K70" s="54"/>
      <c r="L70" s="54"/>
      <c r="M70" s="13"/>
      <c r="N70" s="2"/>
      <c r="O70" s="2"/>
      <c r="P70" s="2"/>
      <c r="Q70" s="2"/>
    </row>
    <row r="71" thickTop="1">
      <c r="A71" s="10"/>
      <c r="B71" s="44">
        <v>610</v>
      </c>
      <c r="C71" s="45" t="s">
        <v>1186</v>
      </c>
      <c r="D71" s="45" t="s">
        <v>7</v>
      </c>
      <c r="E71" s="45" t="s">
        <v>1187</v>
      </c>
      <c r="F71" s="45" t="s">
        <v>7</v>
      </c>
      <c r="G71" s="46" t="s">
        <v>169</v>
      </c>
      <c r="H71" s="57">
        <v>315</v>
      </c>
      <c r="I71" s="58">
        <v>70.400000000000006</v>
      </c>
      <c r="J71" s="59">
        <f>ROUND(H71*I71,2)</f>
        <v>22176</v>
      </c>
      <c r="K71" s="60">
        <v>0.20999999999999999</v>
      </c>
      <c r="L71" s="61">
        <f>ROUND(J71*1.21,2)</f>
        <v>26832.959999999999</v>
      </c>
      <c r="M71" s="13"/>
      <c r="N71" s="2"/>
      <c r="O71" s="2"/>
      <c r="P71" s="2"/>
      <c r="Q71" s="33">
        <f>IF(ISNUMBER(K71),IF(H71&gt;0,IF(I71&gt;0,J71,0),0),0)</f>
        <v>22176</v>
      </c>
      <c r="R71" s="9">
        <f>IF(ISNUMBER(K71)=FALSE,J71,0)</f>
        <v>0</v>
      </c>
    </row>
    <row r="72">
      <c r="A72" s="10"/>
      <c r="B72" s="51" t="s">
        <v>125</v>
      </c>
      <c r="C72" s="1"/>
      <c r="D72" s="1"/>
      <c r="E72" s="52" t="s">
        <v>1187</v>
      </c>
      <c r="F72" s="1"/>
      <c r="G72" s="1"/>
      <c r="H72" s="43"/>
      <c r="I72" s="1"/>
      <c r="J72" s="43"/>
      <c r="K72" s="1"/>
      <c r="L72" s="1"/>
      <c r="M72" s="13"/>
      <c r="N72" s="2"/>
      <c r="O72" s="2"/>
      <c r="P72" s="2"/>
      <c r="Q72" s="2"/>
    </row>
    <row r="73" thickBot="1">
      <c r="A73" s="10"/>
      <c r="B73" s="53" t="s">
        <v>127</v>
      </c>
      <c r="C73" s="54"/>
      <c r="D73" s="54"/>
      <c r="E73" s="55" t="s">
        <v>1188</v>
      </c>
      <c r="F73" s="54"/>
      <c r="G73" s="54"/>
      <c r="H73" s="56"/>
      <c r="I73" s="54"/>
      <c r="J73" s="56"/>
      <c r="K73" s="54"/>
      <c r="L73" s="54"/>
      <c r="M73" s="13"/>
      <c r="N73" s="2"/>
      <c r="O73" s="2"/>
      <c r="P73" s="2"/>
      <c r="Q73" s="2"/>
    </row>
    <row r="74" thickTop="1" thickBot="1" ht="25" customHeight="1">
      <c r="A74" s="10"/>
      <c r="B74" s="1"/>
      <c r="C74" s="62">
        <v>1</v>
      </c>
      <c r="D74" s="1"/>
      <c r="E74" s="63" t="s">
        <v>109</v>
      </c>
      <c r="F74" s="1"/>
      <c r="G74" s="64" t="s">
        <v>137</v>
      </c>
      <c r="H74" s="65">
        <f>J53+J56+J59+J62+J65+J68+J71</f>
        <v>715926.52000000002</v>
      </c>
      <c r="I74" s="64" t="s">
        <v>138</v>
      </c>
      <c r="J74" s="66">
        <f>(L74-H74)</f>
        <v>150344.56999999995</v>
      </c>
      <c r="K74" s="64" t="s">
        <v>139</v>
      </c>
      <c r="L74" s="67">
        <f>ROUND((J53+J56+J59+J62+J65+J68+J71)*1.21,2)</f>
        <v>866271.08999999997</v>
      </c>
      <c r="M74" s="13"/>
      <c r="N74" s="2"/>
      <c r="O74" s="2"/>
      <c r="P74" s="2"/>
      <c r="Q74" s="33">
        <f>0+Q53+Q56+Q59+Q62+Q65+Q68+Q71</f>
        <v>715926.52000000002</v>
      </c>
      <c r="R74" s="9">
        <f>0+R53+R56+R59+R62+R65+R68+R71</f>
        <v>0</v>
      </c>
      <c r="S74" s="68">
        <f>Q74*(1+J74)+R74</f>
        <v>107636380727.51637</v>
      </c>
    </row>
    <row r="75" thickTop="1" thickBot="1" ht="25" customHeight="1">
      <c r="A75" s="10"/>
      <c r="B75" s="69"/>
      <c r="C75" s="69"/>
      <c r="D75" s="69"/>
      <c r="E75" s="70"/>
      <c r="F75" s="69"/>
      <c r="G75" s="71" t="s">
        <v>140</v>
      </c>
      <c r="H75" s="72">
        <f>0+J53+J56+J59+J62+J65+J68+J71</f>
        <v>715926.52000000002</v>
      </c>
      <c r="I75" s="71" t="s">
        <v>141</v>
      </c>
      <c r="J75" s="73">
        <f>0+J74</f>
        <v>150344.56999999995</v>
      </c>
      <c r="K75" s="71" t="s">
        <v>142</v>
      </c>
      <c r="L75" s="74">
        <f>0+L74</f>
        <v>866271.08999999997</v>
      </c>
      <c r="M75" s="13"/>
      <c r="N75" s="2"/>
      <c r="O75" s="2"/>
      <c r="P75" s="2"/>
      <c r="Q75" s="2"/>
    </row>
    <row r="76" ht="40" customHeight="1">
      <c r="A76" s="10"/>
      <c r="B76" s="75" t="s">
        <v>298</v>
      </c>
      <c r="C76" s="1"/>
      <c r="D76" s="1"/>
      <c r="E76" s="1"/>
      <c r="F76" s="1"/>
      <c r="G76" s="1"/>
      <c r="H76" s="43"/>
      <c r="I76" s="1"/>
      <c r="J76" s="43"/>
      <c r="K76" s="1"/>
      <c r="L76" s="1"/>
      <c r="M76" s="13"/>
      <c r="N76" s="2"/>
      <c r="O76" s="2"/>
      <c r="P76" s="2"/>
      <c r="Q76" s="2"/>
    </row>
    <row r="77">
      <c r="A77" s="10"/>
      <c r="B77" s="44">
        <v>611</v>
      </c>
      <c r="C77" s="45" t="s">
        <v>311</v>
      </c>
      <c r="D77" s="45" t="s">
        <v>7</v>
      </c>
      <c r="E77" s="45" t="s">
        <v>312</v>
      </c>
      <c r="F77" s="45" t="s">
        <v>7</v>
      </c>
      <c r="G77" s="46" t="s">
        <v>224</v>
      </c>
      <c r="H77" s="47">
        <v>19.800000000000001</v>
      </c>
      <c r="I77" s="26">
        <v>1036.6700000000001</v>
      </c>
      <c r="J77" s="48">
        <f>ROUND(H77*I77,2)</f>
        <v>20526.07</v>
      </c>
      <c r="K77" s="49">
        <v>0.20999999999999999</v>
      </c>
      <c r="L77" s="50">
        <f>ROUND(J77*1.21,2)</f>
        <v>24836.540000000001</v>
      </c>
      <c r="M77" s="13"/>
      <c r="N77" s="2"/>
      <c r="O77" s="2"/>
      <c r="P77" s="2"/>
      <c r="Q77" s="33">
        <f>IF(ISNUMBER(K77),IF(H77&gt;0,IF(I77&gt;0,J77,0),0),0)</f>
        <v>20526.07</v>
      </c>
      <c r="R77" s="9">
        <f>IF(ISNUMBER(K77)=FALSE,J77,0)</f>
        <v>0</v>
      </c>
    </row>
    <row r="78">
      <c r="A78" s="10"/>
      <c r="B78" s="51" t="s">
        <v>125</v>
      </c>
      <c r="C78" s="1"/>
      <c r="D78" s="1"/>
      <c r="E78" s="52" t="s">
        <v>312</v>
      </c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 thickBot="1">
      <c r="A79" s="10"/>
      <c r="B79" s="53" t="s">
        <v>127</v>
      </c>
      <c r="C79" s="54"/>
      <c r="D79" s="54"/>
      <c r="E79" s="55" t="s">
        <v>1189</v>
      </c>
      <c r="F79" s="54"/>
      <c r="G79" s="54"/>
      <c r="H79" s="56"/>
      <c r="I79" s="54"/>
      <c r="J79" s="56"/>
      <c r="K79" s="54"/>
      <c r="L79" s="54"/>
      <c r="M79" s="13"/>
      <c r="N79" s="2"/>
      <c r="O79" s="2"/>
      <c r="P79" s="2"/>
      <c r="Q79" s="2"/>
    </row>
    <row r="80" thickTop="1" thickBot="1" ht="25" customHeight="1">
      <c r="A80" s="10"/>
      <c r="B80" s="1"/>
      <c r="C80" s="62">
        <v>4</v>
      </c>
      <c r="D80" s="1"/>
      <c r="E80" s="63" t="s">
        <v>193</v>
      </c>
      <c r="F80" s="1"/>
      <c r="G80" s="64" t="s">
        <v>137</v>
      </c>
      <c r="H80" s="65">
        <f>0+J77</f>
        <v>20526.07</v>
      </c>
      <c r="I80" s="64" t="s">
        <v>138</v>
      </c>
      <c r="J80" s="66">
        <f>(L80-H80)</f>
        <v>4310.4700000000012</v>
      </c>
      <c r="K80" s="64" t="s">
        <v>139</v>
      </c>
      <c r="L80" s="67">
        <f>ROUND((0+J77)*1.21,2)</f>
        <v>24836.540000000001</v>
      </c>
      <c r="M80" s="13"/>
      <c r="N80" s="2"/>
      <c r="O80" s="2"/>
      <c r="P80" s="2"/>
      <c r="Q80" s="33">
        <f>0+Q77</f>
        <v>20526.07</v>
      </c>
      <c r="R80" s="9">
        <f>0+R77</f>
        <v>0</v>
      </c>
      <c r="S80" s="68">
        <f>Q80*(1+J80)+R80</f>
        <v>88497535.02290003</v>
      </c>
    </row>
    <row r="81" thickTop="1" thickBot="1" ht="25" customHeight="1">
      <c r="A81" s="10"/>
      <c r="B81" s="69"/>
      <c r="C81" s="69"/>
      <c r="D81" s="69"/>
      <c r="E81" s="70"/>
      <c r="F81" s="69"/>
      <c r="G81" s="71" t="s">
        <v>140</v>
      </c>
      <c r="H81" s="72">
        <f>0+J77</f>
        <v>20526.07</v>
      </c>
      <c r="I81" s="71" t="s">
        <v>141</v>
      </c>
      <c r="J81" s="73">
        <f>0+J80</f>
        <v>4310.4700000000012</v>
      </c>
      <c r="K81" s="71" t="s">
        <v>142</v>
      </c>
      <c r="L81" s="74">
        <f>0+L80</f>
        <v>24836.540000000001</v>
      </c>
      <c r="M81" s="13"/>
      <c r="N81" s="2"/>
      <c r="O81" s="2"/>
      <c r="P81" s="2"/>
      <c r="Q81" s="2"/>
    </row>
    <row r="82" ht="40" customHeight="1">
      <c r="A82" s="10"/>
      <c r="B82" s="75" t="s">
        <v>178</v>
      </c>
      <c r="C82" s="1"/>
      <c r="D82" s="1"/>
      <c r="E82" s="1"/>
      <c r="F82" s="1"/>
      <c r="G82" s="1"/>
      <c r="H82" s="43"/>
      <c r="I82" s="1"/>
      <c r="J82" s="43"/>
      <c r="K82" s="1"/>
      <c r="L82" s="1"/>
      <c r="M82" s="13"/>
      <c r="N82" s="2"/>
      <c r="O82" s="2"/>
      <c r="P82" s="2"/>
      <c r="Q82" s="2"/>
    </row>
    <row r="83">
      <c r="A83" s="10"/>
      <c r="B83" s="44">
        <v>612</v>
      </c>
      <c r="C83" s="45" t="s">
        <v>1190</v>
      </c>
      <c r="D83" s="45" t="s">
        <v>7</v>
      </c>
      <c r="E83" s="45" t="s">
        <v>1191</v>
      </c>
      <c r="F83" s="45" t="s">
        <v>7</v>
      </c>
      <c r="G83" s="46" t="s">
        <v>181</v>
      </c>
      <c r="H83" s="47">
        <v>178.40000000000001</v>
      </c>
      <c r="I83" s="26">
        <v>6664.3100000000004</v>
      </c>
      <c r="J83" s="48">
        <f>ROUND(H83*I83,2)</f>
        <v>1188912.8999999999</v>
      </c>
      <c r="K83" s="49">
        <v>0.20999999999999999</v>
      </c>
      <c r="L83" s="50">
        <f>ROUND(J83*1.21,2)</f>
        <v>1438584.6100000001</v>
      </c>
      <c r="M83" s="13"/>
      <c r="N83" s="2"/>
      <c r="O83" s="2"/>
      <c r="P83" s="2"/>
      <c r="Q83" s="33">
        <f>IF(ISNUMBER(K83),IF(H83&gt;0,IF(I83&gt;0,J83,0),0),0)</f>
        <v>1188912.8999999999</v>
      </c>
      <c r="R83" s="9">
        <f>IF(ISNUMBER(K83)=FALSE,J83,0)</f>
        <v>0</v>
      </c>
    </row>
    <row r="84">
      <c r="A84" s="10"/>
      <c r="B84" s="51" t="s">
        <v>125</v>
      </c>
      <c r="C84" s="1"/>
      <c r="D84" s="1"/>
      <c r="E84" s="52" t="s">
        <v>1191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127</v>
      </c>
      <c r="C85" s="54"/>
      <c r="D85" s="54"/>
      <c r="E85" s="55" t="s">
        <v>7</v>
      </c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>
      <c r="A86" s="10"/>
      <c r="B86" s="44">
        <v>613</v>
      </c>
      <c r="C86" s="45" t="s">
        <v>1192</v>
      </c>
      <c r="D86" s="45" t="s">
        <v>7</v>
      </c>
      <c r="E86" s="45" t="s">
        <v>1193</v>
      </c>
      <c r="F86" s="45" t="s">
        <v>7</v>
      </c>
      <c r="G86" s="46" t="s">
        <v>181</v>
      </c>
      <c r="H86" s="57">
        <v>43.700000000000003</v>
      </c>
      <c r="I86" s="58">
        <v>5791.1700000000001</v>
      </c>
      <c r="J86" s="59">
        <f>ROUND(H86*I86,2)</f>
        <v>253074.13</v>
      </c>
      <c r="K86" s="60">
        <v>0.20999999999999999</v>
      </c>
      <c r="L86" s="61">
        <f>ROUND(J86*1.21,2)</f>
        <v>306219.70000000001</v>
      </c>
      <c r="M86" s="13"/>
      <c r="N86" s="2"/>
      <c r="O86" s="2"/>
      <c r="P86" s="2"/>
      <c r="Q86" s="33">
        <f>IF(ISNUMBER(K86),IF(H86&gt;0,IF(I86&gt;0,J86,0),0),0)</f>
        <v>253074.13</v>
      </c>
      <c r="R86" s="9">
        <f>IF(ISNUMBER(K86)=FALSE,J86,0)</f>
        <v>0</v>
      </c>
    </row>
    <row r="87">
      <c r="A87" s="10"/>
      <c r="B87" s="51" t="s">
        <v>125</v>
      </c>
      <c r="C87" s="1"/>
      <c r="D87" s="1"/>
      <c r="E87" s="52" t="s">
        <v>1193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3" t="s">
        <v>127</v>
      </c>
      <c r="C88" s="54"/>
      <c r="D88" s="54"/>
      <c r="E88" s="55" t="s">
        <v>1194</v>
      </c>
      <c r="F88" s="54"/>
      <c r="G88" s="54"/>
      <c r="H88" s="56"/>
      <c r="I88" s="54"/>
      <c r="J88" s="56"/>
      <c r="K88" s="54"/>
      <c r="L88" s="54"/>
      <c r="M88" s="13"/>
      <c r="N88" s="2"/>
      <c r="O88" s="2"/>
      <c r="P88" s="2"/>
      <c r="Q88" s="2"/>
    </row>
    <row r="89" thickTop="1">
      <c r="A89" s="10"/>
      <c r="B89" s="44">
        <v>614</v>
      </c>
      <c r="C89" s="45" t="s">
        <v>1195</v>
      </c>
      <c r="D89" s="45" t="s">
        <v>7</v>
      </c>
      <c r="E89" s="45" t="s">
        <v>1196</v>
      </c>
      <c r="F89" s="45" t="s">
        <v>7</v>
      </c>
      <c r="G89" s="46" t="s">
        <v>146</v>
      </c>
      <c r="H89" s="57">
        <v>1</v>
      </c>
      <c r="I89" s="58">
        <v>3948.79</v>
      </c>
      <c r="J89" s="59">
        <f>ROUND(H89*I89,2)</f>
        <v>3948.79</v>
      </c>
      <c r="K89" s="60">
        <v>0.20999999999999999</v>
      </c>
      <c r="L89" s="61">
        <f>ROUND(J89*1.21,2)</f>
        <v>4778.04</v>
      </c>
      <c r="M89" s="13"/>
      <c r="N89" s="2"/>
      <c r="O89" s="2"/>
      <c r="P89" s="2"/>
      <c r="Q89" s="33">
        <f>IF(ISNUMBER(K89),IF(H89&gt;0,IF(I89&gt;0,J89,0),0),0)</f>
        <v>3948.79</v>
      </c>
      <c r="R89" s="9">
        <f>IF(ISNUMBER(K89)=FALSE,J89,0)</f>
        <v>0</v>
      </c>
    </row>
    <row r="90">
      <c r="A90" s="10"/>
      <c r="B90" s="51" t="s">
        <v>125</v>
      </c>
      <c r="C90" s="1"/>
      <c r="D90" s="1"/>
      <c r="E90" s="52" t="s">
        <v>1196</v>
      </c>
      <c r="F90" s="1"/>
      <c r="G90" s="1"/>
      <c r="H90" s="43"/>
      <c r="I90" s="1"/>
      <c r="J90" s="43"/>
      <c r="K90" s="1"/>
      <c r="L90" s="1"/>
      <c r="M90" s="13"/>
      <c r="N90" s="2"/>
      <c r="O90" s="2"/>
      <c r="P90" s="2"/>
      <c r="Q90" s="2"/>
    </row>
    <row r="91" thickBot="1">
      <c r="A91" s="10"/>
      <c r="B91" s="53" t="s">
        <v>127</v>
      </c>
      <c r="C91" s="54"/>
      <c r="D91" s="54"/>
      <c r="E91" s="55" t="s">
        <v>1197</v>
      </c>
      <c r="F91" s="54"/>
      <c r="G91" s="54"/>
      <c r="H91" s="56"/>
      <c r="I91" s="54"/>
      <c r="J91" s="56"/>
      <c r="K91" s="54"/>
      <c r="L91" s="54"/>
      <c r="M91" s="13"/>
      <c r="N91" s="2"/>
      <c r="O91" s="2"/>
      <c r="P91" s="2"/>
      <c r="Q91" s="2"/>
    </row>
    <row r="92" thickTop="1">
      <c r="A92" s="10"/>
      <c r="B92" s="44">
        <v>615</v>
      </c>
      <c r="C92" s="45" t="s">
        <v>1198</v>
      </c>
      <c r="D92" s="45" t="s">
        <v>7</v>
      </c>
      <c r="E92" s="45" t="s">
        <v>1199</v>
      </c>
      <c r="F92" s="45" t="s">
        <v>7</v>
      </c>
      <c r="G92" s="46" t="s">
        <v>146</v>
      </c>
      <c r="H92" s="57">
        <v>1</v>
      </c>
      <c r="I92" s="58">
        <v>21615.68</v>
      </c>
      <c r="J92" s="59">
        <f>ROUND(H92*I92,2)</f>
        <v>21615.68</v>
      </c>
      <c r="K92" s="60">
        <v>0.20999999999999999</v>
      </c>
      <c r="L92" s="61">
        <f>ROUND(J92*1.21,2)</f>
        <v>26154.970000000001</v>
      </c>
      <c r="M92" s="13"/>
      <c r="N92" s="2"/>
      <c r="O92" s="2"/>
      <c r="P92" s="2"/>
      <c r="Q92" s="33">
        <f>IF(ISNUMBER(K92),IF(H92&gt;0,IF(I92&gt;0,J92,0),0),0)</f>
        <v>21615.68</v>
      </c>
      <c r="R92" s="9">
        <f>IF(ISNUMBER(K92)=FALSE,J92,0)</f>
        <v>0</v>
      </c>
    </row>
    <row r="93">
      <c r="A93" s="10"/>
      <c r="B93" s="51" t="s">
        <v>125</v>
      </c>
      <c r="C93" s="1"/>
      <c r="D93" s="1"/>
      <c r="E93" s="52" t="s">
        <v>1199</v>
      </c>
      <c r="F93" s="1"/>
      <c r="G93" s="1"/>
      <c r="H93" s="43"/>
      <c r="I93" s="1"/>
      <c r="J93" s="43"/>
      <c r="K93" s="1"/>
      <c r="L93" s="1"/>
      <c r="M93" s="13"/>
      <c r="N93" s="2"/>
      <c r="O93" s="2"/>
      <c r="P93" s="2"/>
      <c r="Q93" s="2"/>
    </row>
    <row r="94" thickBot="1">
      <c r="A94" s="10"/>
      <c r="B94" s="53" t="s">
        <v>127</v>
      </c>
      <c r="C94" s="54"/>
      <c r="D94" s="54"/>
      <c r="E94" s="55" t="s">
        <v>7</v>
      </c>
      <c r="F94" s="54"/>
      <c r="G94" s="54"/>
      <c r="H94" s="56"/>
      <c r="I94" s="54"/>
      <c r="J94" s="56"/>
      <c r="K94" s="54"/>
      <c r="L94" s="54"/>
      <c r="M94" s="13"/>
      <c r="N94" s="2"/>
      <c r="O94" s="2"/>
      <c r="P94" s="2"/>
      <c r="Q94" s="2"/>
    </row>
    <row r="95" thickTop="1">
      <c r="A95" s="10"/>
      <c r="B95" s="44">
        <v>616</v>
      </c>
      <c r="C95" s="45" t="s">
        <v>1200</v>
      </c>
      <c r="D95" s="45" t="s">
        <v>7</v>
      </c>
      <c r="E95" s="45" t="s">
        <v>1201</v>
      </c>
      <c r="F95" s="45" t="s">
        <v>7</v>
      </c>
      <c r="G95" s="46" t="s">
        <v>181</v>
      </c>
      <c r="H95" s="57">
        <v>178.40000000000001</v>
      </c>
      <c r="I95" s="58">
        <v>118.64</v>
      </c>
      <c r="J95" s="59">
        <f>ROUND(H95*I95,2)</f>
        <v>21165.380000000001</v>
      </c>
      <c r="K95" s="60">
        <v>0.20999999999999999</v>
      </c>
      <c r="L95" s="61">
        <f>ROUND(J95*1.21,2)</f>
        <v>25610.110000000001</v>
      </c>
      <c r="M95" s="13"/>
      <c r="N95" s="2"/>
      <c r="O95" s="2"/>
      <c r="P95" s="2"/>
      <c r="Q95" s="33">
        <f>IF(ISNUMBER(K95),IF(H95&gt;0,IF(I95&gt;0,J95,0),0),0)</f>
        <v>21165.380000000001</v>
      </c>
      <c r="R95" s="9">
        <f>IF(ISNUMBER(K95)=FALSE,J95,0)</f>
        <v>0</v>
      </c>
    </row>
    <row r="96">
      <c r="A96" s="10"/>
      <c r="B96" s="51" t="s">
        <v>125</v>
      </c>
      <c r="C96" s="1"/>
      <c r="D96" s="1"/>
      <c r="E96" s="52" t="s">
        <v>1201</v>
      </c>
      <c r="F96" s="1"/>
      <c r="G96" s="1"/>
      <c r="H96" s="43"/>
      <c r="I96" s="1"/>
      <c r="J96" s="43"/>
      <c r="K96" s="1"/>
      <c r="L96" s="1"/>
      <c r="M96" s="13"/>
      <c r="N96" s="2"/>
      <c r="O96" s="2"/>
      <c r="P96" s="2"/>
      <c r="Q96" s="2"/>
    </row>
    <row r="97" thickBot="1">
      <c r="A97" s="10"/>
      <c r="B97" s="53" t="s">
        <v>127</v>
      </c>
      <c r="C97" s="54"/>
      <c r="D97" s="54"/>
      <c r="E97" s="55" t="s">
        <v>7</v>
      </c>
      <c r="F97" s="54"/>
      <c r="G97" s="54"/>
      <c r="H97" s="56"/>
      <c r="I97" s="54"/>
      <c r="J97" s="56"/>
      <c r="K97" s="54"/>
      <c r="L97" s="54"/>
      <c r="M97" s="13"/>
      <c r="N97" s="2"/>
      <c r="O97" s="2"/>
      <c r="P97" s="2"/>
      <c r="Q97" s="2"/>
    </row>
    <row r="98" thickTop="1">
      <c r="A98" s="10"/>
      <c r="B98" s="44">
        <v>617</v>
      </c>
      <c r="C98" s="45" t="s">
        <v>1202</v>
      </c>
      <c r="D98" s="45" t="s">
        <v>7</v>
      </c>
      <c r="E98" s="45" t="s">
        <v>1203</v>
      </c>
      <c r="F98" s="45" t="s">
        <v>7</v>
      </c>
      <c r="G98" s="46" t="s">
        <v>181</v>
      </c>
      <c r="H98" s="57">
        <v>178.40000000000001</v>
      </c>
      <c r="I98" s="58">
        <v>171.40000000000001</v>
      </c>
      <c r="J98" s="59">
        <f>ROUND(H98*I98,2)</f>
        <v>30577.759999999998</v>
      </c>
      <c r="K98" s="60">
        <v>0.20999999999999999</v>
      </c>
      <c r="L98" s="61">
        <f>ROUND(J98*1.21,2)</f>
        <v>36999.089999999997</v>
      </c>
      <c r="M98" s="13"/>
      <c r="N98" s="2"/>
      <c r="O98" s="2"/>
      <c r="P98" s="2"/>
      <c r="Q98" s="33">
        <f>IF(ISNUMBER(K98),IF(H98&gt;0,IF(I98&gt;0,J98,0),0),0)</f>
        <v>30577.759999999998</v>
      </c>
      <c r="R98" s="9">
        <f>IF(ISNUMBER(K98)=FALSE,J98,0)</f>
        <v>0</v>
      </c>
    </row>
    <row r="99">
      <c r="A99" s="10"/>
      <c r="B99" s="51" t="s">
        <v>125</v>
      </c>
      <c r="C99" s="1"/>
      <c r="D99" s="1"/>
      <c r="E99" s="52" t="s">
        <v>1203</v>
      </c>
      <c r="F99" s="1"/>
      <c r="G99" s="1"/>
      <c r="H99" s="43"/>
      <c r="I99" s="1"/>
      <c r="J99" s="43"/>
      <c r="K99" s="1"/>
      <c r="L99" s="1"/>
      <c r="M99" s="13"/>
      <c r="N99" s="2"/>
      <c r="O99" s="2"/>
      <c r="P99" s="2"/>
      <c r="Q99" s="2"/>
    </row>
    <row r="100" thickBot="1">
      <c r="A100" s="10"/>
      <c r="B100" s="53" t="s">
        <v>127</v>
      </c>
      <c r="C100" s="54"/>
      <c r="D100" s="54"/>
      <c r="E100" s="55" t="s">
        <v>7</v>
      </c>
      <c r="F100" s="54"/>
      <c r="G100" s="54"/>
      <c r="H100" s="56"/>
      <c r="I100" s="54"/>
      <c r="J100" s="56"/>
      <c r="K100" s="54"/>
      <c r="L100" s="54"/>
      <c r="M100" s="13"/>
      <c r="N100" s="2"/>
      <c r="O100" s="2"/>
      <c r="P100" s="2"/>
      <c r="Q100" s="2"/>
    </row>
    <row r="101" thickTop="1" thickBot="1" ht="25" customHeight="1">
      <c r="A101" s="10"/>
      <c r="B101" s="1"/>
      <c r="C101" s="62">
        <v>8</v>
      </c>
      <c r="D101" s="1"/>
      <c r="E101" s="63" t="s">
        <v>111</v>
      </c>
      <c r="F101" s="1"/>
      <c r="G101" s="64" t="s">
        <v>137</v>
      </c>
      <c r="H101" s="65">
        <f>J83+J86+J89+J92+J95+J98</f>
        <v>1519294.6399999997</v>
      </c>
      <c r="I101" s="64" t="s">
        <v>138</v>
      </c>
      <c r="J101" s="66">
        <f>(L101-H101)</f>
        <v>319051.87000000034</v>
      </c>
      <c r="K101" s="64" t="s">
        <v>139</v>
      </c>
      <c r="L101" s="67">
        <f>ROUND((J83+J86+J89+J92+J95+J98)*1.21,2)</f>
        <v>1838346.51</v>
      </c>
      <c r="M101" s="13"/>
      <c r="N101" s="2"/>
      <c r="O101" s="2"/>
      <c r="P101" s="2"/>
      <c r="Q101" s="33">
        <f>0+Q83+Q86+Q89+Q92+Q95+Q98</f>
        <v>1519294.6399999997</v>
      </c>
      <c r="R101" s="9">
        <f>0+R83+R86+R89+R92+R95+R98</f>
        <v>0</v>
      </c>
      <c r="S101" s="68">
        <f>Q101*(1+J101)+R101</f>
        <v>484735315267.61719</v>
      </c>
    </row>
    <row r="102" thickTop="1" thickBot="1" ht="25" customHeight="1">
      <c r="A102" s="10"/>
      <c r="B102" s="69"/>
      <c r="C102" s="69"/>
      <c r="D102" s="69"/>
      <c r="E102" s="70"/>
      <c r="F102" s="69"/>
      <c r="G102" s="71" t="s">
        <v>140</v>
      </c>
      <c r="H102" s="72">
        <f>0+J83+J86+J89+J92+J95+J98</f>
        <v>1519294.6399999997</v>
      </c>
      <c r="I102" s="71" t="s">
        <v>141</v>
      </c>
      <c r="J102" s="73">
        <f>0+J101</f>
        <v>319051.87000000034</v>
      </c>
      <c r="K102" s="71" t="s">
        <v>142</v>
      </c>
      <c r="L102" s="74">
        <f>0+L101</f>
        <v>1838346.51</v>
      </c>
      <c r="M102" s="13"/>
      <c r="N102" s="2"/>
      <c r="O102" s="2"/>
      <c r="P102" s="2"/>
      <c r="Q102" s="2"/>
    </row>
    <row r="103">
      <c r="A103" s="14"/>
      <c r="B103" s="4"/>
      <c r="C103" s="4"/>
      <c r="D103" s="4"/>
      <c r="E103" s="4"/>
      <c r="F103" s="4"/>
      <c r="G103" s="4"/>
      <c r="H103" s="76"/>
      <c r="I103" s="4"/>
      <c r="J103" s="76"/>
      <c r="K103" s="4"/>
      <c r="L103" s="4"/>
      <c r="M103" s="15"/>
      <c r="N103" s="2"/>
      <c r="O103" s="2"/>
      <c r="P103" s="2"/>
      <c r="Q103" s="2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2"/>
      <c r="O104" s="2"/>
      <c r="P104" s="2"/>
      <c r="Q104" s="2"/>
    </row>
  </sheetData>
  <mergeCells count="63"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52:L52"/>
    <mergeCell ref="B54:D54"/>
    <mergeCell ref="B55:D55"/>
    <mergeCell ref="B57:D57"/>
    <mergeCell ref="B58:D58"/>
    <mergeCell ref="B60:D60"/>
    <mergeCell ref="B61:D61"/>
    <mergeCell ref="B63:D63"/>
    <mergeCell ref="B64:D64"/>
    <mergeCell ref="B66:D66"/>
    <mergeCell ref="B67:D67"/>
    <mergeCell ref="B69:D69"/>
    <mergeCell ref="B70:D70"/>
    <mergeCell ref="B72:D72"/>
    <mergeCell ref="B73:D73"/>
    <mergeCell ref="B76:L76"/>
    <mergeCell ref="B78:D78"/>
    <mergeCell ref="B79:D79"/>
    <mergeCell ref="B84:D84"/>
    <mergeCell ref="B85:D85"/>
    <mergeCell ref="B87:D87"/>
    <mergeCell ref="B88:D88"/>
    <mergeCell ref="B90:D90"/>
    <mergeCell ref="B91:D91"/>
    <mergeCell ref="B93:D93"/>
    <mergeCell ref="B94:D94"/>
    <mergeCell ref="B96:D96"/>
    <mergeCell ref="B97:D97"/>
    <mergeCell ref="B99:D99"/>
    <mergeCell ref="B100:D100"/>
    <mergeCell ref="B82:L8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3:D33"/>
    <mergeCell ref="B34:D34"/>
    <mergeCell ref="B23:D2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0+(H50+H74+H80+H95)</f>
        <v>4231316.3400000008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0+H51+H75+H81+H96</f>
        <v>4231316.3400000008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1204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ROUND(0+((H50+H74+H80+H95)*1.21),2)</f>
        <v>5119892.7699999996</v>
      </c>
      <c r="K11" s="1"/>
      <c r="L11" s="1"/>
      <c r="M11" s="13"/>
      <c r="N11" s="2"/>
      <c r="O11" s="2"/>
      <c r="P11" s="2"/>
      <c r="Q11" s="33">
        <f>IF(SUM(K20:K23)&gt;0,ROUND(SUM(S20:S23)/SUM(K20:K23)-1,8),0)</f>
        <v>390307.55230074999</v>
      </c>
      <c r="R11" s="9">
        <f>AVERAGE(J50,J74,J80,J95)</f>
        <v>222144.10749999984</v>
      </c>
      <c r="S11" s="9">
        <f>J10*(1+Q11)</f>
        <v>1651518954991.9082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0+J29+J32+J35+J38+J41+J44+J47</f>
        <v>438777.64000000001</v>
      </c>
      <c r="L20" s="38">
        <f>0+L50</f>
        <v>530920.93999999994</v>
      </c>
      <c r="M20" s="13"/>
      <c r="N20" s="2"/>
      <c r="O20" s="2"/>
      <c r="P20" s="2"/>
      <c r="Q20" s="2"/>
      <c r="S20" s="9">
        <f>S50</f>
        <v>40430858493.451973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0+J53+J56+J59+J62+J65+J68+J71</f>
        <v>1358100.55</v>
      </c>
      <c r="L21" s="38">
        <f>0+L74</f>
        <v>1643301.6699999999</v>
      </c>
      <c r="M21" s="13"/>
      <c r="N21" s="2"/>
      <c r="O21" s="2"/>
      <c r="P21" s="2"/>
      <c r="Q21" s="2"/>
      <c r="S21" s="9">
        <f>S74</f>
        <v>387333156033.16583</v>
      </c>
    </row>
    <row r="22">
      <c r="A22" s="10"/>
      <c r="B22" s="36">
        <v>4</v>
      </c>
      <c r="C22" s="1"/>
      <c r="D22" s="1"/>
      <c r="E22" s="37" t="s">
        <v>193</v>
      </c>
      <c r="F22" s="1"/>
      <c r="G22" s="1"/>
      <c r="H22" s="1"/>
      <c r="I22" s="1"/>
      <c r="J22" s="1"/>
      <c r="K22" s="38">
        <f>0+J77</f>
        <v>20526.07</v>
      </c>
      <c r="L22" s="38">
        <f>0+L80</f>
        <v>24836.540000000001</v>
      </c>
      <c r="M22" s="13"/>
      <c r="N22" s="2"/>
      <c r="O22" s="2"/>
      <c r="P22" s="2"/>
      <c r="Q22" s="2"/>
      <c r="S22" s="9">
        <f>S80</f>
        <v>88497535.02290003</v>
      </c>
    </row>
    <row r="23">
      <c r="A23" s="10"/>
      <c r="B23" s="36">
        <v>8</v>
      </c>
      <c r="C23" s="1"/>
      <c r="D23" s="1"/>
      <c r="E23" s="37" t="s">
        <v>111</v>
      </c>
      <c r="F23" s="1"/>
      <c r="G23" s="1"/>
      <c r="H23" s="1"/>
      <c r="I23" s="1"/>
      <c r="J23" s="1"/>
      <c r="K23" s="38">
        <f>0+J83+J86+J89+J92</f>
        <v>2413912.0800000005</v>
      </c>
      <c r="L23" s="38">
        <f>0+L95</f>
        <v>2920833.6200000001</v>
      </c>
      <c r="M23" s="13"/>
      <c r="N23" s="2"/>
      <c r="O23" s="2"/>
      <c r="P23" s="2"/>
      <c r="Q23" s="2"/>
      <c r="S23" s="9">
        <f>S95</f>
        <v>1223666442930.2825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28" t="s">
        <v>113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40"/>
      <c r="N26" s="2"/>
      <c r="O26" s="2"/>
      <c r="P26" s="2"/>
      <c r="Q26" s="2"/>
    </row>
    <row r="27" ht="18" customHeight="1">
      <c r="A27" s="10"/>
      <c r="B27" s="34" t="s">
        <v>114</v>
      </c>
      <c r="C27" s="34" t="s">
        <v>106</v>
      </c>
      <c r="D27" s="34" t="s">
        <v>115</v>
      </c>
      <c r="E27" s="34" t="s">
        <v>107</v>
      </c>
      <c r="F27" s="34" t="s">
        <v>116</v>
      </c>
      <c r="G27" s="35" t="s">
        <v>117</v>
      </c>
      <c r="H27" s="23" t="s">
        <v>118</v>
      </c>
      <c r="I27" s="23" t="s">
        <v>119</v>
      </c>
      <c r="J27" s="23" t="s">
        <v>17</v>
      </c>
      <c r="K27" s="35" t="s">
        <v>120</v>
      </c>
      <c r="L27" s="23" t="s">
        <v>18</v>
      </c>
      <c r="M27" s="41"/>
      <c r="N27" s="2"/>
      <c r="O27" s="2"/>
      <c r="P27" s="2"/>
      <c r="Q27" s="2"/>
    </row>
    <row r="28" ht="40" customHeight="1">
      <c r="A28" s="10"/>
      <c r="B28" s="42" t="s">
        <v>121</v>
      </c>
      <c r="C28" s="1"/>
      <c r="D28" s="1"/>
      <c r="E28" s="1"/>
      <c r="F28" s="1"/>
      <c r="G28" s="1"/>
      <c r="H28" s="43"/>
      <c r="I28" s="1"/>
      <c r="J28" s="43"/>
      <c r="K28" s="1"/>
      <c r="L28" s="1"/>
      <c r="M28" s="13"/>
      <c r="N28" s="2"/>
      <c r="O28" s="2"/>
      <c r="P28" s="2"/>
      <c r="Q28" s="2"/>
    </row>
    <row r="29">
      <c r="A29" s="10"/>
      <c r="B29" s="44">
        <v>618</v>
      </c>
      <c r="C29" s="45" t="s">
        <v>1159</v>
      </c>
      <c r="D29" s="45" t="s">
        <v>7</v>
      </c>
      <c r="E29" s="45" t="s">
        <v>1160</v>
      </c>
      <c r="F29" s="45" t="s">
        <v>7</v>
      </c>
      <c r="G29" s="46" t="s">
        <v>499</v>
      </c>
      <c r="H29" s="47">
        <v>1443.816</v>
      </c>
      <c r="I29" s="26">
        <v>200.00999999999999</v>
      </c>
      <c r="J29" s="48">
        <f>ROUND(H29*I29,2)</f>
        <v>288777.64000000001</v>
      </c>
      <c r="K29" s="49">
        <v>0.20999999999999999</v>
      </c>
      <c r="L29" s="50">
        <f>ROUND(J29*1.21,2)</f>
        <v>349420.94</v>
      </c>
      <c r="M29" s="13"/>
      <c r="N29" s="2"/>
      <c r="O29" s="2"/>
      <c r="P29" s="2"/>
      <c r="Q29" s="33">
        <f>IF(ISNUMBER(K29),IF(H29&gt;0,IF(I29&gt;0,J29,0),0),0)</f>
        <v>288777.64000000001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1160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1205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619</v>
      </c>
      <c r="C32" s="45" t="s">
        <v>195</v>
      </c>
      <c r="D32" s="45" t="s">
        <v>7</v>
      </c>
      <c r="E32" s="45" t="s">
        <v>196</v>
      </c>
      <c r="F32" s="45" t="s">
        <v>7</v>
      </c>
      <c r="G32" s="46" t="s">
        <v>124</v>
      </c>
      <c r="H32" s="57">
        <v>1</v>
      </c>
      <c r="I32" s="58">
        <v>20000</v>
      </c>
      <c r="J32" s="59">
        <f>ROUND(H32*I32,2)</f>
        <v>20000</v>
      </c>
      <c r="K32" s="60">
        <v>0.20999999999999999</v>
      </c>
      <c r="L32" s="61">
        <f>ROUND(J32*1.21,2)</f>
        <v>24200</v>
      </c>
      <c r="M32" s="13"/>
      <c r="N32" s="2"/>
      <c r="O32" s="2"/>
      <c r="P32" s="2"/>
      <c r="Q32" s="33">
        <f>IF(ISNUMBER(K32),IF(H32&gt;0,IF(I32&gt;0,J32,0),0),0)</f>
        <v>20000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196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1162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620</v>
      </c>
      <c r="C35" s="45" t="s">
        <v>929</v>
      </c>
      <c r="D35" s="45" t="s">
        <v>7</v>
      </c>
      <c r="E35" s="45" t="s">
        <v>930</v>
      </c>
      <c r="F35" s="45" t="s">
        <v>7</v>
      </c>
      <c r="G35" s="46" t="s">
        <v>124</v>
      </c>
      <c r="H35" s="57">
        <v>1</v>
      </c>
      <c r="I35" s="58">
        <v>35000</v>
      </c>
      <c r="J35" s="59">
        <f>ROUND(H35*I35,2)</f>
        <v>35000</v>
      </c>
      <c r="K35" s="60">
        <v>0.20999999999999999</v>
      </c>
      <c r="L35" s="61">
        <f>ROUND(J35*1.21,2)</f>
        <v>42350</v>
      </c>
      <c r="M35" s="13"/>
      <c r="N35" s="2"/>
      <c r="O35" s="2"/>
      <c r="P35" s="2"/>
      <c r="Q35" s="33">
        <f>IF(ISNUMBER(K35),IF(H35&gt;0,IF(I35&gt;0,J35,0),0),0)</f>
        <v>35000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930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1163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621</v>
      </c>
      <c r="C38" s="45" t="s">
        <v>1164</v>
      </c>
      <c r="D38" s="45" t="s">
        <v>7</v>
      </c>
      <c r="E38" s="45" t="s">
        <v>1165</v>
      </c>
      <c r="F38" s="45" t="s">
        <v>7</v>
      </c>
      <c r="G38" s="46" t="s">
        <v>1166</v>
      </c>
      <c r="H38" s="57">
        <v>1</v>
      </c>
      <c r="I38" s="58">
        <v>25000</v>
      </c>
      <c r="J38" s="59">
        <f>ROUND(H38*I38,2)</f>
        <v>25000</v>
      </c>
      <c r="K38" s="60">
        <v>0.20999999999999999</v>
      </c>
      <c r="L38" s="61">
        <f>ROUND(J38*1.21,2)</f>
        <v>30250</v>
      </c>
      <c r="M38" s="13"/>
      <c r="N38" s="2"/>
      <c r="O38" s="2"/>
      <c r="P38" s="2"/>
      <c r="Q38" s="33">
        <f>IF(ISNUMBER(K38),IF(H38&gt;0,IF(I38&gt;0,J38,0),0),0)</f>
        <v>25000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1165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1167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622</v>
      </c>
      <c r="C41" s="45" t="s">
        <v>207</v>
      </c>
      <c r="D41" s="45" t="s">
        <v>7</v>
      </c>
      <c r="E41" s="45" t="s">
        <v>936</v>
      </c>
      <c r="F41" s="45" t="s">
        <v>7</v>
      </c>
      <c r="G41" s="46" t="s">
        <v>124</v>
      </c>
      <c r="H41" s="57">
        <v>1</v>
      </c>
      <c r="I41" s="58">
        <v>20000</v>
      </c>
      <c r="J41" s="59">
        <f>ROUND(H41*I41,2)</f>
        <v>20000</v>
      </c>
      <c r="K41" s="60">
        <v>0.20999999999999999</v>
      </c>
      <c r="L41" s="61">
        <f>ROUND(J41*1.21,2)</f>
        <v>24200</v>
      </c>
      <c r="M41" s="13"/>
      <c r="N41" s="2"/>
      <c r="O41" s="2"/>
      <c r="P41" s="2"/>
      <c r="Q41" s="33">
        <f>IF(ISNUMBER(K41),IF(H41&gt;0,IF(I41&gt;0,J41,0),0),0)</f>
        <v>20000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936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1168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623</v>
      </c>
      <c r="C44" s="45" t="s">
        <v>1169</v>
      </c>
      <c r="D44" s="45" t="s">
        <v>7</v>
      </c>
      <c r="E44" s="45" t="s">
        <v>218</v>
      </c>
      <c r="F44" s="45" t="s">
        <v>7</v>
      </c>
      <c r="G44" s="46" t="s">
        <v>124</v>
      </c>
      <c r="H44" s="57">
        <v>1</v>
      </c>
      <c r="I44" s="58">
        <v>5000</v>
      </c>
      <c r="J44" s="59">
        <f>ROUND(H44*I44,2)</f>
        <v>5000</v>
      </c>
      <c r="K44" s="60">
        <v>0.20999999999999999</v>
      </c>
      <c r="L44" s="61">
        <f>ROUND(J44*1.21,2)</f>
        <v>6050</v>
      </c>
      <c r="M44" s="13"/>
      <c r="N44" s="2"/>
      <c r="O44" s="2"/>
      <c r="P44" s="2"/>
      <c r="Q44" s="33">
        <f>IF(ISNUMBER(K44),IF(H44&gt;0,IF(I44&gt;0,J44,0),0),0)</f>
        <v>5000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218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1170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624</v>
      </c>
      <c r="C47" s="45" t="s">
        <v>220</v>
      </c>
      <c r="D47" s="45" t="s">
        <v>7</v>
      </c>
      <c r="E47" s="45" t="s">
        <v>221</v>
      </c>
      <c r="F47" s="45" t="s">
        <v>7</v>
      </c>
      <c r="G47" s="46" t="s">
        <v>124</v>
      </c>
      <c r="H47" s="57">
        <v>1</v>
      </c>
      <c r="I47" s="58">
        <v>45000</v>
      </c>
      <c r="J47" s="59">
        <f>ROUND(H47*I47,2)</f>
        <v>45000</v>
      </c>
      <c r="K47" s="60">
        <v>0.20999999999999999</v>
      </c>
      <c r="L47" s="61">
        <f>ROUND(J47*1.21,2)</f>
        <v>54450</v>
      </c>
      <c r="M47" s="13"/>
      <c r="N47" s="2"/>
      <c r="O47" s="2"/>
      <c r="P47" s="2"/>
      <c r="Q47" s="33">
        <f>IF(ISNUMBER(K47),IF(H47&gt;0,IF(I47&gt;0,J47,0),0),0)</f>
        <v>45000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221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1171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 thickBot="1" ht="25" customHeight="1">
      <c r="A50" s="10"/>
      <c r="B50" s="1"/>
      <c r="C50" s="62">
        <v>0</v>
      </c>
      <c r="D50" s="1"/>
      <c r="E50" s="63" t="s">
        <v>108</v>
      </c>
      <c r="F50" s="1"/>
      <c r="G50" s="64" t="s">
        <v>137</v>
      </c>
      <c r="H50" s="65">
        <f>J29+J32+J35+J38+J41+J44+J47</f>
        <v>438777.64000000001</v>
      </c>
      <c r="I50" s="64" t="s">
        <v>138</v>
      </c>
      <c r="J50" s="66">
        <f>(L50-H50)</f>
        <v>92143.29999999993</v>
      </c>
      <c r="K50" s="64" t="s">
        <v>139</v>
      </c>
      <c r="L50" s="67">
        <f>ROUND((J29+J32+J35+J38+J41+J44+J47)*1.21,2)</f>
        <v>530920.93999999994</v>
      </c>
      <c r="M50" s="13"/>
      <c r="N50" s="2"/>
      <c r="O50" s="2"/>
      <c r="P50" s="2"/>
      <c r="Q50" s="33">
        <f>0+Q29+Q32+Q35+Q38+Q41+Q44+Q47</f>
        <v>438777.64000000001</v>
      </c>
      <c r="R50" s="9">
        <f>0+R29+R32+R35+R38+R41+R44+R47</f>
        <v>0</v>
      </c>
      <c r="S50" s="68">
        <f>Q50*(1+J50)+R50</f>
        <v>40430858493.451973</v>
      </c>
    </row>
    <row r="51" thickTop="1" thickBot="1" ht="25" customHeight="1">
      <c r="A51" s="10"/>
      <c r="B51" s="69"/>
      <c r="C51" s="69"/>
      <c r="D51" s="69"/>
      <c r="E51" s="70"/>
      <c r="F51" s="69"/>
      <c r="G51" s="71" t="s">
        <v>140</v>
      </c>
      <c r="H51" s="72">
        <f>0+J29+J32+J35+J38+J41+J44+J47</f>
        <v>438777.64000000001</v>
      </c>
      <c r="I51" s="71" t="s">
        <v>141</v>
      </c>
      <c r="J51" s="73">
        <f>0+J50</f>
        <v>92143.29999999993</v>
      </c>
      <c r="K51" s="71" t="s">
        <v>142</v>
      </c>
      <c r="L51" s="74">
        <f>0+L50</f>
        <v>530920.93999999994</v>
      </c>
      <c r="M51" s="13"/>
      <c r="N51" s="2"/>
      <c r="O51" s="2"/>
      <c r="P51" s="2"/>
      <c r="Q51" s="2"/>
    </row>
    <row r="52" ht="40" customHeight="1">
      <c r="A52" s="10"/>
      <c r="B52" s="75" t="s">
        <v>143</v>
      </c>
      <c r="C52" s="1"/>
      <c r="D52" s="1"/>
      <c r="E52" s="1"/>
      <c r="F52" s="1"/>
      <c r="G52" s="1"/>
      <c r="H52" s="43"/>
      <c r="I52" s="1"/>
      <c r="J52" s="43"/>
      <c r="K52" s="1"/>
      <c r="L52" s="1"/>
      <c r="M52" s="13"/>
      <c r="N52" s="2"/>
      <c r="O52" s="2"/>
      <c r="P52" s="2"/>
      <c r="Q52" s="2"/>
    </row>
    <row r="53">
      <c r="A53" s="10"/>
      <c r="B53" s="44">
        <v>625</v>
      </c>
      <c r="C53" s="45" t="s">
        <v>1172</v>
      </c>
      <c r="D53" s="45" t="s">
        <v>7</v>
      </c>
      <c r="E53" s="45" t="s">
        <v>1173</v>
      </c>
      <c r="F53" s="45" t="s">
        <v>7</v>
      </c>
      <c r="G53" s="46" t="s">
        <v>181</v>
      </c>
      <c r="H53" s="47">
        <v>344</v>
      </c>
      <c r="I53" s="26">
        <v>262.63999999999999</v>
      </c>
      <c r="J53" s="48">
        <f>ROUND(H53*I53,2)</f>
        <v>90348.160000000003</v>
      </c>
      <c r="K53" s="49">
        <v>0.20999999999999999</v>
      </c>
      <c r="L53" s="50">
        <f>ROUND(J53*1.21,2)</f>
        <v>109321.27</v>
      </c>
      <c r="M53" s="13"/>
      <c r="N53" s="2"/>
      <c r="O53" s="2"/>
      <c r="P53" s="2"/>
      <c r="Q53" s="33">
        <f>IF(ISNUMBER(K53),IF(H53&gt;0,IF(I53&gt;0,J53,0),0),0)</f>
        <v>90348.160000000003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1173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1206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>
      <c r="A56" s="10"/>
      <c r="B56" s="44">
        <v>626</v>
      </c>
      <c r="C56" s="45" t="s">
        <v>1175</v>
      </c>
      <c r="D56" s="45" t="s">
        <v>7</v>
      </c>
      <c r="E56" s="45" t="s">
        <v>1176</v>
      </c>
      <c r="F56" s="45" t="s">
        <v>7</v>
      </c>
      <c r="G56" s="46" t="s">
        <v>224</v>
      </c>
      <c r="H56" s="57">
        <v>26.399999999999999</v>
      </c>
      <c r="I56" s="58">
        <v>847.78999999999996</v>
      </c>
      <c r="J56" s="59">
        <f>ROUND(H56*I56,2)</f>
        <v>22381.66</v>
      </c>
      <c r="K56" s="60">
        <v>0.20999999999999999</v>
      </c>
      <c r="L56" s="61">
        <f>ROUND(J56*1.21,2)</f>
        <v>27081.810000000001</v>
      </c>
      <c r="M56" s="13"/>
      <c r="N56" s="2"/>
      <c r="O56" s="2"/>
      <c r="P56" s="2"/>
      <c r="Q56" s="33">
        <f>IF(ISNUMBER(K56),IF(H56&gt;0,IF(I56&gt;0,J56,0),0),0)</f>
        <v>22381.66</v>
      </c>
      <c r="R56" s="9">
        <f>IF(ISNUMBER(K56)=FALSE,J56,0)</f>
        <v>0</v>
      </c>
    </row>
    <row r="57">
      <c r="A57" s="10"/>
      <c r="B57" s="51" t="s">
        <v>125</v>
      </c>
      <c r="C57" s="1"/>
      <c r="D57" s="1"/>
      <c r="E57" s="52" t="s">
        <v>1176</v>
      </c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127</v>
      </c>
      <c r="C58" s="54"/>
      <c r="D58" s="54"/>
      <c r="E58" s="55" t="s">
        <v>1207</v>
      </c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4">
        <v>627</v>
      </c>
      <c r="C59" s="45" t="s">
        <v>1178</v>
      </c>
      <c r="D59" s="45" t="s">
        <v>7</v>
      </c>
      <c r="E59" s="45" t="s">
        <v>1179</v>
      </c>
      <c r="F59" s="45" t="s">
        <v>7</v>
      </c>
      <c r="G59" s="46" t="s">
        <v>224</v>
      </c>
      <c r="H59" s="57">
        <v>775.72000000000003</v>
      </c>
      <c r="I59" s="58">
        <v>666.83000000000004</v>
      </c>
      <c r="J59" s="59">
        <f>ROUND(H59*I59,2)</f>
        <v>517273.37</v>
      </c>
      <c r="K59" s="60">
        <v>0.20999999999999999</v>
      </c>
      <c r="L59" s="61">
        <f>ROUND(J59*1.21,2)</f>
        <v>625900.78000000003</v>
      </c>
      <c r="M59" s="13"/>
      <c r="N59" s="2"/>
      <c r="O59" s="2"/>
      <c r="P59" s="2"/>
      <c r="Q59" s="33">
        <f>IF(ISNUMBER(K59),IF(H59&gt;0,IF(I59&gt;0,J59,0),0),0)</f>
        <v>517273.37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1179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1208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>
      <c r="A62" s="10"/>
      <c r="B62" s="44">
        <v>628</v>
      </c>
      <c r="C62" s="45" t="s">
        <v>797</v>
      </c>
      <c r="D62" s="45" t="s">
        <v>7</v>
      </c>
      <c r="E62" s="45" t="s">
        <v>798</v>
      </c>
      <c r="F62" s="45" t="s">
        <v>7</v>
      </c>
      <c r="G62" s="46" t="s">
        <v>224</v>
      </c>
      <c r="H62" s="57">
        <v>802.12</v>
      </c>
      <c r="I62" s="58">
        <v>20.600000000000001</v>
      </c>
      <c r="J62" s="59">
        <f>ROUND(H62*I62,2)</f>
        <v>16523.669999999998</v>
      </c>
      <c r="K62" s="60">
        <v>0.20999999999999999</v>
      </c>
      <c r="L62" s="61">
        <f>ROUND(J62*1.21,2)</f>
        <v>19993.639999999999</v>
      </c>
      <c r="M62" s="13"/>
      <c r="N62" s="2"/>
      <c r="O62" s="2"/>
      <c r="P62" s="2"/>
      <c r="Q62" s="33">
        <f>IF(ISNUMBER(K62),IF(H62&gt;0,IF(I62&gt;0,J62,0),0),0)</f>
        <v>16523.669999999998</v>
      </c>
      <c r="R62" s="9">
        <f>IF(ISNUMBER(K62)=FALSE,J62,0)</f>
        <v>0</v>
      </c>
    </row>
    <row r="63">
      <c r="A63" s="10"/>
      <c r="B63" s="51" t="s">
        <v>125</v>
      </c>
      <c r="C63" s="1"/>
      <c r="D63" s="1"/>
      <c r="E63" s="52" t="s">
        <v>798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127</v>
      </c>
      <c r="C64" s="54"/>
      <c r="D64" s="54"/>
      <c r="E64" s="55" t="s">
        <v>1209</v>
      </c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>
      <c r="A65" s="10"/>
      <c r="B65" s="44">
        <v>629</v>
      </c>
      <c r="C65" s="45" t="s">
        <v>1182</v>
      </c>
      <c r="D65" s="45" t="s">
        <v>7</v>
      </c>
      <c r="E65" s="45" t="s">
        <v>1183</v>
      </c>
      <c r="F65" s="45" t="s">
        <v>7</v>
      </c>
      <c r="G65" s="46" t="s">
        <v>224</v>
      </c>
      <c r="H65" s="57">
        <v>556.15999999999997</v>
      </c>
      <c r="I65" s="58">
        <v>987.11000000000001</v>
      </c>
      <c r="J65" s="59">
        <f>ROUND(H65*I65,2)</f>
        <v>548991.09999999998</v>
      </c>
      <c r="K65" s="60">
        <v>0.20999999999999999</v>
      </c>
      <c r="L65" s="61">
        <f>ROUND(J65*1.21,2)</f>
        <v>664279.22999999998</v>
      </c>
      <c r="M65" s="13"/>
      <c r="N65" s="2"/>
      <c r="O65" s="2"/>
      <c r="P65" s="2"/>
      <c r="Q65" s="33">
        <f>IF(ISNUMBER(K65),IF(H65&gt;0,IF(I65&gt;0,J65,0),0),0)</f>
        <v>548991.09999999998</v>
      </c>
      <c r="R65" s="9">
        <f>IF(ISNUMBER(K65)=FALSE,J65,0)</f>
        <v>0</v>
      </c>
    </row>
    <row r="66">
      <c r="A66" s="10"/>
      <c r="B66" s="51" t="s">
        <v>125</v>
      </c>
      <c r="C66" s="1"/>
      <c r="D66" s="1"/>
      <c r="E66" s="52" t="s">
        <v>1183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3" t="s">
        <v>127</v>
      </c>
      <c r="C67" s="54"/>
      <c r="D67" s="54"/>
      <c r="E67" s="55" t="s">
        <v>1210</v>
      </c>
      <c r="F67" s="54"/>
      <c r="G67" s="54"/>
      <c r="H67" s="56"/>
      <c r="I67" s="54"/>
      <c r="J67" s="56"/>
      <c r="K67" s="54"/>
      <c r="L67" s="54"/>
      <c r="M67" s="13"/>
      <c r="N67" s="2"/>
      <c r="O67" s="2"/>
      <c r="P67" s="2"/>
      <c r="Q67" s="2"/>
    </row>
    <row r="68" thickTop="1">
      <c r="A68" s="10"/>
      <c r="B68" s="44">
        <v>630</v>
      </c>
      <c r="C68" s="45" t="s">
        <v>264</v>
      </c>
      <c r="D68" s="45" t="s">
        <v>7</v>
      </c>
      <c r="E68" s="45" t="s">
        <v>265</v>
      </c>
      <c r="F68" s="45" t="s">
        <v>7</v>
      </c>
      <c r="G68" s="46" t="s">
        <v>224</v>
      </c>
      <c r="H68" s="57">
        <v>108.90000000000001</v>
      </c>
      <c r="I68" s="58">
        <v>1102.6500000000001</v>
      </c>
      <c r="J68" s="59">
        <f>ROUND(H68*I68,2)</f>
        <v>120078.59</v>
      </c>
      <c r="K68" s="60">
        <v>0.20999999999999999</v>
      </c>
      <c r="L68" s="61">
        <f>ROUND(J68*1.21,2)</f>
        <v>145295.09</v>
      </c>
      <c r="M68" s="13"/>
      <c r="N68" s="2"/>
      <c r="O68" s="2"/>
      <c r="P68" s="2"/>
      <c r="Q68" s="33">
        <f>IF(ISNUMBER(K68),IF(H68&gt;0,IF(I68&gt;0,J68,0),0),0)</f>
        <v>120078.59</v>
      </c>
      <c r="R68" s="9">
        <f>IF(ISNUMBER(K68)=FALSE,J68,0)</f>
        <v>0</v>
      </c>
    </row>
    <row r="69">
      <c r="A69" s="10"/>
      <c r="B69" s="51" t="s">
        <v>125</v>
      </c>
      <c r="C69" s="1"/>
      <c r="D69" s="1"/>
      <c r="E69" s="52" t="s">
        <v>265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3" t="s">
        <v>127</v>
      </c>
      <c r="C70" s="54"/>
      <c r="D70" s="54"/>
      <c r="E70" s="55" t="s">
        <v>1211</v>
      </c>
      <c r="F70" s="54"/>
      <c r="G70" s="54"/>
      <c r="H70" s="56"/>
      <c r="I70" s="54"/>
      <c r="J70" s="56"/>
      <c r="K70" s="54"/>
      <c r="L70" s="54"/>
      <c r="M70" s="13"/>
      <c r="N70" s="2"/>
      <c r="O70" s="2"/>
      <c r="P70" s="2"/>
      <c r="Q70" s="2"/>
    </row>
    <row r="71" thickTop="1">
      <c r="A71" s="10"/>
      <c r="B71" s="44">
        <v>631</v>
      </c>
      <c r="C71" s="45" t="s">
        <v>1186</v>
      </c>
      <c r="D71" s="45" t="s">
        <v>7</v>
      </c>
      <c r="E71" s="45" t="s">
        <v>1187</v>
      </c>
      <c r="F71" s="45" t="s">
        <v>7</v>
      </c>
      <c r="G71" s="46" t="s">
        <v>169</v>
      </c>
      <c r="H71" s="57">
        <v>603.75</v>
      </c>
      <c r="I71" s="58">
        <v>70.400000000000006</v>
      </c>
      <c r="J71" s="59">
        <f>ROUND(H71*I71,2)</f>
        <v>42504</v>
      </c>
      <c r="K71" s="60">
        <v>0.20999999999999999</v>
      </c>
      <c r="L71" s="61">
        <f>ROUND(J71*1.21,2)</f>
        <v>51429.839999999997</v>
      </c>
      <c r="M71" s="13"/>
      <c r="N71" s="2"/>
      <c r="O71" s="2"/>
      <c r="P71" s="2"/>
      <c r="Q71" s="33">
        <f>IF(ISNUMBER(K71),IF(H71&gt;0,IF(I71&gt;0,J71,0),0),0)</f>
        <v>42504</v>
      </c>
      <c r="R71" s="9">
        <f>IF(ISNUMBER(K71)=FALSE,J71,0)</f>
        <v>0</v>
      </c>
    </row>
    <row r="72">
      <c r="A72" s="10"/>
      <c r="B72" s="51" t="s">
        <v>125</v>
      </c>
      <c r="C72" s="1"/>
      <c r="D72" s="1"/>
      <c r="E72" s="52" t="s">
        <v>1187</v>
      </c>
      <c r="F72" s="1"/>
      <c r="G72" s="1"/>
      <c r="H72" s="43"/>
      <c r="I72" s="1"/>
      <c r="J72" s="43"/>
      <c r="K72" s="1"/>
      <c r="L72" s="1"/>
      <c r="M72" s="13"/>
      <c r="N72" s="2"/>
      <c r="O72" s="2"/>
      <c r="P72" s="2"/>
      <c r="Q72" s="2"/>
    </row>
    <row r="73" thickBot="1">
      <c r="A73" s="10"/>
      <c r="B73" s="53" t="s">
        <v>127</v>
      </c>
      <c r="C73" s="54"/>
      <c r="D73" s="54"/>
      <c r="E73" s="55" t="s">
        <v>1212</v>
      </c>
      <c r="F73" s="54"/>
      <c r="G73" s="54"/>
      <c r="H73" s="56"/>
      <c r="I73" s="54"/>
      <c r="J73" s="56"/>
      <c r="K73" s="54"/>
      <c r="L73" s="54"/>
      <c r="M73" s="13"/>
      <c r="N73" s="2"/>
      <c r="O73" s="2"/>
      <c r="P73" s="2"/>
      <c r="Q73" s="2"/>
    </row>
    <row r="74" thickTop="1" thickBot="1" ht="25" customHeight="1">
      <c r="A74" s="10"/>
      <c r="B74" s="1"/>
      <c r="C74" s="62">
        <v>1</v>
      </c>
      <c r="D74" s="1"/>
      <c r="E74" s="63" t="s">
        <v>109</v>
      </c>
      <c r="F74" s="1"/>
      <c r="G74" s="64" t="s">
        <v>137</v>
      </c>
      <c r="H74" s="65">
        <f>J53+J56+J59+J62+J65+J68+J71</f>
        <v>1358100.55</v>
      </c>
      <c r="I74" s="64" t="s">
        <v>138</v>
      </c>
      <c r="J74" s="66">
        <f>(L74-H74)</f>
        <v>285201.11999999988</v>
      </c>
      <c r="K74" s="64" t="s">
        <v>139</v>
      </c>
      <c r="L74" s="67">
        <f>ROUND((J53+J56+J59+J62+J65+J68+J71)*1.21,2)</f>
        <v>1643301.6699999999</v>
      </c>
      <c r="M74" s="13"/>
      <c r="N74" s="2"/>
      <c r="O74" s="2"/>
      <c r="P74" s="2"/>
      <c r="Q74" s="33">
        <f>0+Q53+Q56+Q59+Q62+Q65+Q68+Q71</f>
        <v>1358100.55</v>
      </c>
      <c r="R74" s="9">
        <f>0+R53+R56+R59+R62+R65+R68+R71</f>
        <v>0</v>
      </c>
      <c r="S74" s="68">
        <f>Q74*(1+J74)+R74</f>
        <v>387333156033.16583</v>
      </c>
    </row>
    <row r="75" thickTop="1" thickBot="1" ht="25" customHeight="1">
      <c r="A75" s="10"/>
      <c r="B75" s="69"/>
      <c r="C75" s="69"/>
      <c r="D75" s="69"/>
      <c r="E75" s="70"/>
      <c r="F75" s="69"/>
      <c r="G75" s="71" t="s">
        <v>140</v>
      </c>
      <c r="H75" s="72">
        <f>0+J53+J56+J59+J62+J65+J68+J71</f>
        <v>1358100.55</v>
      </c>
      <c r="I75" s="71" t="s">
        <v>141</v>
      </c>
      <c r="J75" s="73">
        <f>0+J74</f>
        <v>285201.11999999988</v>
      </c>
      <c r="K75" s="71" t="s">
        <v>142</v>
      </c>
      <c r="L75" s="74">
        <f>0+L74</f>
        <v>1643301.6699999999</v>
      </c>
      <c r="M75" s="13"/>
      <c r="N75" s="2"/>
      <c r="O75" s="2"/>
      <c r="P75" s="2"/>
      <c r="Q75" s="2"/>
    </row>
    <row r="76" ht="40" customHeight="1">
      <c r="A76" s="10"/>
      <c r="B76" s="75" t="s">
        <v>298</v>
      </c>
      <c r="C76" s="1"/>
      <c r="D76" s="1"/>
      <c r="E76" s="1"/>
      <c r="F76" s="1"/>
      <c r="G76" s="1"/>
      <c r="H76" s="43"/>
      <c r="I76" s="1"/>
      <c r="J76" s="43"/>
      <c r="K76" s="1"/>
      <c r="L76" s="1"/>
      <c r="M76" s="13"/>
      <c r="N76" s="2"/>
      <c r="O76" s="2"/>
      <c r="P76" s="2"/>
      <c r="Q76" s="2"/>
    </row>
    <row r="77">
      <c r="A77" s="10"/>
      <c r="B77" s="44">
        <v>632</v>
      </c>
      <c r="C77" s="45" t="s">
        <v>311</v>
      </c>
      <c r="D77" s="45" t="s">
        <v>7</v>
      </c>
      <c r="E77" s="45" t="s">
        <v>312</v>
      </c>
      <c r="F77" s="45" t="s">
        <v>7</v>
      </c>
      <c r="G77" s="46" t="s">
        <v>224</v>
      </c>
      <c r="H77" s="47">
        <v>19.800000000000001</v>
      </c>
      <c r="I77" s="26">
        <v>1036.6700000000001</v>
      </c>
      <c r="J77" s="48">
        <f>ROUND(H77*I77,2)</f>
        <v>20526.07</v>
      </c>
      <c r="K77" s="49">
        <v>0.20999999999999999</v>
      </c>
      <c r="L77" s="50">
        <f>ROUND(J77*1.21,2)</f>
        <v>24836.540000000001</v>
      </c>
      <c r="M77" s="13"/>
      <c r="N77" s="2"/>
      <c r="O77" s="2"/>
      <c r="P77" s="2"/>
      <c r="Q77" s="33">
        <f>IF(ISNUMBER(K77),IF(H77&gt;0,IF(I77&gt;0,J77,0),0),0)</f>
        <v>20526.07</v>
      </c>
      <c r="R77" s="9">
        <f>IF(ISNUMBER(K77)=FALSE,J77,0)</f>
        <v>0</v>
      </c>
    </row>
    <row r="78">
      <c r="A78" s="10"/>
      <c r="B78" s="51" t="s">
        <v>125</v>
      </c>
      <c r="C78" s="1"/>
      <c r="D78" s="1"/>
      <c r="E78" s="52" t="s">
        <v>312</v>
      </c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 thickBot="1">
      <c r="A79" s="10"/>
      <c r="B79" s="53" t="s">
        <v>127</v>
      </c>
      <c r="C79" s="54"/>
      <c r="D79" s="54"/>
      <c r="E79" s="55" t="s">
        <v>1189</v>
      </c>
      <c r="F79" s="54"/>
      <c r="G79" s="54"/>
      <c r="H79" s="56"/>
      <c r="I79" s="54"/>
      <c r="J79" s="56"/>
      <c r="K79" s="54"/>
      <c r="L79" s="54"/>
      <c r="M79" s="13"/>
      <c r="N79" s="2"/>
      <c r="O79" s="2"/>
      <c r="P79" s="2"/>
      <c r="Q79" s="2"/>
    </row>
    <row r="80" thickTop="1" thickBot="1" ht="25" customHeight="1">
      <c r="A80" s="10"/>
      <c r="B80" s="1"/>
      <c r="C80" s="62">
        <v>4</v>
      </c>
      <c r="D80" s="1"/>
      <c r="E80" s="63" t="s">
        <v>193</v>
      </c>
      <c r="F80" s="1"/>
      <c r="G80" s="64" t="s">
        <v>137</v>
      </c>
      <c r="H80" s="65">
        <f>0+J77</f>
        <v>20526.07</v>
      </c>
      <c r="I80" s="64" t="s">
        <v>138</v>
      </c>
      <c r="J80" s="66">
        <f>(L80-H80)</f>
        <v>4310.4700000000012</v>
      </c>
      <c r="K80" s="64" t="s">
        <v>139</v>
      </c>
      <c r="L80" s="67">
        <f>ROUND((0+J77)*1.21,2)</f>
        <v>24836.540000000001</v>
      </c>
      <c r="M80" s="13"/>
      <c r="N80" s="2"/>
      <c r="O80" s="2"/>
      <c r="P80" s="2"/>
      <c r="Q80" s="33">
        <f>0+Q77</f>
        <v>20526.07</v>
      </c>
      <c r="R80" s="9">
        <f>0+R77</f>
        <v>0</v>
      </c>
      <c r="S80" s="68">
        <f>Q80*(1+J80)+R80</f>
        <v>88497535.02290003</v>
      </c>
    </row>
    <row r="81" thickTop="1" thickBot="1" ht="25" customHeight="1">
      <c r="A81" s="10"/>
      <c r="B81" s="69"/>
      <c r="C81" s="69"/>
      <c r="D81" s="69"/>
      <c r="E81" s="70"/>
      <c r="F81" s="69"/>
      <c r="G81" s="71" t="s">
        <v>140</v>
      </c>
      <c r="H81" s="72">
        <f>0+J77</f>
        <v>20526.07</v>
      </c>
      <c r="I81" s="71" t="s">
        <v>141</v>
      </c>
      <c r="J81" s="73">
        <f>0+J80</f>
        <v>4310.4700000000012</v>
      </c>
      <c r="K81" s="71" t="s">
        <v>142</v>
      </c>
      <c r="L81" s="74">
        <f>0+L80</f>
        <v>24836.540000000001</v>
      </c>
      <c r="M81" s="13"/>
      <c r="N81" s="2"/>
      <c r="O81" s="2"/>
      <c r="P81" s="2"/>
      <c r="Q81" s="2"/>
    </row>
    <row r="82" ht="40" customHeight="1">
      <c r="A82" s="10"/>
      <c r="B82" s="75" t="s">
        <v>178</v>
      </c>
      <c r="C82" s="1"/>
      <c r="D82" s="1"/>
      <c r="E82" s="1"/>
      <c r="F82" s="1"/>
      <c r="G82" s="1"/>
      <c r="H82" s="43"/>
      <c r="I82" s="1"/>
      <c r="J82" s="43"/>
      <c r="K82" s="1"/>
      <c r="L82" s="1"/>
      <c r="M82" s="13"/>
      <c r="N82" s="2"/>
      <c r="O82" s="2"/>
      <c r="P82" s="2"/>
      <c r="Q82" s="2"/>
    </row>
    <row r="83">
      <c r="A83" s="10"/>
      <c r="B83" s="44">
        <v>633</v>
      </c>
      <c r="C83" s="45" t="s">
        <v>1190</v>
      </c>
      <c r="D83" s="45" t="s">
        <v>7</v>
      </c>
      <c r="E83" s="45" t="s">
        <v>1191</v>
      </c>
      <c r="F83" s="45" t="s">
        <v>7</v>
      </c>
      <c r="G83" s="46" t="s">
        <v>181</v>
      </c>
      <c r="H83" s="47">
        <v>344</v>
      </c>
      <c r="I83" s="26">
        <v>6664.3100000000004</v>
      </c>
      <c r="J83" s="48">
        <f>ROUND(H83*I83,2)</f>
        <v>2292522.6400000001</v>
      </c>
      <c r="K83" s="49">
        <v>0.20999999999999999</v>
      </c>
      <c r="L83" s="50">
        <f>ROUND(J83*1.21,2)</f>
        <v>2773952.3900000001</v>
      </c>
      <c r="M83" s="13"/>
      <c r="N83" s="2"/>
      <c r="O83" s="2"/>
      <c r="P83" s="2"/>
      <c r="Q83" s="33">
        <f>IF(ISNUMBER(K83),IF(H83&gt;0,IF(I83&gt;0,J83,0),0),0)</f>
        <v>2292522.6400000001</v>
      </c>
      <c r="R83" s="9">
        <f>IF(ISNUMBER(K83)=FALSE,J83,0)</f>
        <v>0</v>
      </c>
    </row>
    <row r="84">
      <c r="A84" s="10"/>
      <c r="B84" s="51" t="s">
        <v>125</v>
      </c>
      <c r="C84" s="1"/>
      <c r="D84" s="1"/>
      <c r="E84" s="52" t="s">
        <v>1191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127</v>
      </c>
      <c r="C85" s="54"/>
      <c r="D85" s="54"/>
      <c r="E85" s="55" t="s">
        <v>7</v>
      </c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>
      <c r="A86" s="10"/>
      <c r="B86" s="44">
        <v>634</v>
      </c>
      <c r="C86" s="45" t="s">
        <v>1198</v>
      </c>
      <c r="D86" s="45" t="s">
        <v>7</v>
      </c>
      <c r="E86" s="45" t="s">
        <v>1199</v>
      </c>
      <c r="F86" s="45" t="s">
        <v>7</v>
      </c>
      <c r="G86" s="46" t="s">
        <v>146</v>
      </c>
      <c r="H86" s="57">
        <v>1</v>
      </c>
      <c r="I86" s="58">
        <v>21615.68</v>
      </c>
      <c r="J86" s="59">
        <f>ROUND(H86*I86,2)</f>
        <v>21615.68</v>
      </c>
      <c r="K86" s="60">
        <v>0.20999999999999999</v>
      </c>
      <c r="L86" s="61">
        <f>ROUND(J86*1.21,2)</f>
        <v>26154.970000000001</v>
      </c>
      <c r="M86" s="13"/>
      <c r="N86" s="2"/>
      <c r="O86" s="2"/>
      <c r="P86" s="2"/>
      <c r="Q86" s="33">
        <f>IF(ISNUMBER(K86),IF(H86&gt;0,IF(I86&gt;0,J86,0),0),0)</f>
        <v>21615.68</v>
      </c>
      <c r="R86" s="9">
        <f>IF(ISNUMBER(K86)=FALSE,J86,0)</f>
        <v>0</v>
      </c>
    </row>
    <row r="87">
      <c r="A87" s="10"/>
      <c r="B87" s="51" t="s">
        <v>125</v>
      </c>
      <c r="C87" s="1"/>
      <c r="D87" s="1"/>
      <c r="E87" s="52" t="s">
        <v>1199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3" t="s">
        <v>127</v>
      </c>
      <c r="C88" s="54"/>
      <c r="D88" s="54"/>
      <c r="E88" s="55" t="s">
        <v>7</v>
      </c>
      <c r="F88" s="54"/>
      <c r="G88" s="54"/>
      <c r="H88" s="56"/>
      <c r="I88" s="54"/>
      <c r="J88" s="56"/>
      <c r="K88" s="54"/>
      <c r="L88" s="54"/>
      <c r="M88" s="13"/>
      <c r="N88" s="2"/>
      <c r="O88" s="2"/>
      <c r="P88" s="2"/>
      <c r="Q88" s="2"/>
    </row>
    <row r="89" thickTop="1">
      <c r="A89" s="10"/>
      <c r="B89" s="44">
        <v>635</v>
      </c>
      <c r="C89" s="45" t="s">
        <v>1200</v>
      </c>
      <c r="D89" s="45" t="s">
        <v>7</v>
      </c>
      <c r="E89" s="45" t="s">
        <v>1201</v>
      </c>
      <c r="F89" s="45" t="s">
        <v>7</v>
      </c>
      <c r="G89" s="46" t="s">
        <v>181</v>
      </c>
      <c r="H89" s="57">
        <v>344</v>
      </c>
      <c r="I89" s="58">
        <v>118.64</v>
      </c>
      <c r="J89" s="59">
        <f>ROUND(H89*I89,2)</f>
        <v>40812.160000000003</v>
      </c>
      <c r="K89" s="60">
        <v>0.20999999999999999</v>
      </c>
      <c r="L89" s="61">
        <f>ROUND(J89*1.21,2)</f>
        <v>49382.709999999999</v>
      </c>
      <c r="M89" s="13"/>
      <c r="N89" s="2"/>
      <c r="O89" s="2"/>
      <c r="P89" s="2"/>
      <c r="Q89" s="33">
        <f>IF(ISNUMBER(K89),IF(H89&gt;0,IF(I89&gt;0,J89,0),0),0)</f>
        <v>40812.160000000003</v>
      </c>
      <c r="R89" s="9">
        <f>IF(ISNUMBER(K89)=FALSE,J89,0)</f>
        <v>0</v>
      </c>
    </row>
    <row r="90">
      <c r="A90" s="10"/>
      <c r="B90" s="51" t="s">
        <v>125</v>
      </c>
      <c r="C90" s="1"/>
      <c r="D90" s="1"/>
      <c r="E90" s="52" t="s">
        <v>1201</v>
      </c>
      <c r="F90" s="1"/>
      <c r="G90" s="1"/>
      <c r="H90" s="43"/>
      <c r="I90" s="1"/>
      <c r="J90" s="43"/>
      <c r="K90" s="1"/>
      <c r="L90" s="1"/>
      <c r="M90" s="13"/>
      <c r="N90" s="2"/>
      <c r="O90" s="2"/>
      <c r="P90" s="2"/>
      <c r="Q90" s="2"/>
    </row>
    <row r="91" thickBot="1">
      <c r="A91" s="10"/>
      <c r="B91" s="53" t="s">
        <v>127</v>
      </c>
      <c r="C91" s="54"/>
      <c r="D91" s="54"/>
      <c r="E91" s="55" t="s">
        <v>7</v>
      </c>
      <c r="F91" s="54"/>
      <c r="G91" s="54"/>
      <c r="H91" s="56"/>
      <c r="I91" s="54"/>
      <c r="J91" s="56"/>
      <c r="K91" s="54"/>
      <c r="L91" s="54"/>
      <c r="M91" s="13"/>
      <c r="N91" s="2"/>
      <c r="O91" s="2"/>
      <c r="P91" s="2"/>
      <c r="Q91" s="2"/>
    </row>
    <row r="92" thickTop="1">
      <c r="A92" s="10"/>
      <c r="B92" s="44">
        <v>636</v>
      </c>
      <c r="C92" s="45" t="s">
        <v>1202</v>
      </c>
      <c r="D92" s="45" t="s">
        <v>7</v>
      </c>
      <c r="E92" s="45" t="s">
        <v>1203</v>
      </c>
      <c r="F92" s="45" t="s">
        <v>7</v>
      </c>
      <c r="G92" s="46" t="s">
        <v>181</v>
      </c>
      <c r="H92" s="57">
        <v>344</v>
      </c>
      <c r="I92" s="58">
        <v>171.40000000000001</v>
      </c>
      <c r="J92" s="59">
        <f>ROUND(H92*I92,2)</f>
        <v>58961.599999999999</v>
      </c>
      <c r="K92" s="60">
        <v>0.20999999999999999</v>
      </c>
      <c r="L92" s="61">
        <f>ROUND(J92*1.21,2)</f>
        <v>71343.539999999994</v>
      </c>
      <c r="M92" s="13"/>
      <c r="N92" s="2"/>
      <c r="O92" s="2"/>
      <c r="P92" s="2"/>
      <c r="Q92" s="33">
        <f>IF(ISNUMBER(K92),IF(H92&gt;0,IF(I92&gt;0,J92,0),0),0)</f>
        <v>58961.599999999999</v>
      </c>
      <c r="R92" s="9">
        <f>IF(ISNUMBER(K92)=FALSE,J92,0)</f>
        <v>0</v>
      </c>
    </row>
    <row r="93">
      <c r="A93" s="10"/>
      <c r="B93" s="51" t="s">
        <v>125</v>
      </c>
      <c r="C93" s="1"/>
      <c r="D93" s="1"/>
      <c r="E93" s="52" t="s">
        <v>1203</v>
      </c>
      <c r="F93" s="1"/>
      <c r="G93" s="1"/>
      <c r="H93" s="43"/>
      <c r="I93" s="1"/>
      <c r="J93" s="43"/>
      <c r="K93" s="1"/>
      <c r="L93" s="1"/>
      <c r="M93" s="13"/>
      <c r="N93" s="2"/>
      <c r="O93" s="2"/>
      <c r="P93" s="2"/>
      <c r="Q93" s="2"/>
    </row>
    <row r="94" thickBot="1">
      <c r="A94" s="10"/>
      <c r="B94" s="53" t="s">
        <v>127</v>
      </c>
      <c r="C94" s="54"/>
      <c r="D94" s="54"/>
      <c r="E94" s="55" t="s">
        <v>7</v>
      </c>
      <c r="F94" s="54"/>
      <c r="G94" s="54"/>
      <c r="H94" s="56"/>
      <c r="I94" s="54"/>
      <c r="J94" s="56"/>
      <c r="K94" s="54"/>
      <c r="L94" s="54"/>
      <c r="M94" s="13"/>
      <c r="N94" s="2"/>
      <c r="O94" s="2"/>
      <c r="P94" s="2"/>
      <c r="Q94" s="2"/>
    </row>
    <row r="95" thickTop="1" thickBot="1" ht="25" customHeight="1">
      <c r="A95" s="10"/>
      <c r="B95" s="1"/>
      <c r="C95" s="62">
        <v>8</v>
      </c>
      <c r="D95" s="1"/>
      <c r="E95" s="63" t="s">
        <v>111</v>
      </c>
      <c r="F95" s="1"/>
      <c r="G95" s="64" t="s">
        <v>137</v>
      </c>
      <c r="H95" s="65">
        <f>J83+J86+J89+J92</f>
        <v>2413912.0800000005</v>
      </c>
      <c r="I95" s="64" t="s">
        <v>138</v>
      </c>
      <c r="J95" s="66">
        <f>(L95-H95)</f>
        <v>506921.53999999957</v>
      </c>
      <c r="K95" s="64" t="s">
        <v>139</v>
      </c>
      <c r="L95" s="67">
        <f>ROUND((J83+J86+J89+J92)*1.21,2)</f>
        <v>2920833.6200000001</v>
      </c>
      <c r="M95" s="13"/>
      <c r="N95" s="2"/>
      <c r="O95" s="2"/>
      <c r="P95" s="2"/>
      <c r="Q95" s="33">
        <f>0+Q83+Q86+Q89+Q92</f>
        <v>2413912.0800000005</v>
      </c>
      <c r="R95" s="9">
        <f>0+R83+R86+R89+R92</f>
        <v>0</v>
      </c>
      <c r="S95" s="68">
        <f>Q95*(1+J95)+R95</f>
        <v>1223666442930.2825</v>
      </c>
    </row>
    <row r="96" thickTop="1" thickBot="1" ht="25" customHeight="1">
      <c r="A96" s="10"/>
      <c r="B96" s="69"/>
      <c r="C96" s="69"/>
      <c r="D96" s="69"/>
      <c r="E96" s="70"/>
      <c r="F96" s="69"/>
      <c r="G96" s="71" t="s">
        <v>140</v>
      </c>
      <c r="H96" s="72">
        <f>0+J83+J86+J89+J92</f>
        <v>2413912.0800000005</v>
      </c>
      <c r="I96" s="71" t="s">
        <v>141</v>
      </c>
      <c r="J96" s="73">
        <f>0+J95</f>
        <v>506921.53999999957</v>
      </c>
      <c r="K96" s="71" t="s">
        <v>142</v>
      </c>
      <c r="L96" s="74">
        <f>0+L95</f>
        <v>2920833.6200000001</v>
      </c>
      <c r="M96" s="13"/>
      <c r="N96" s="2"/>
      <c r="O96" s="2"/>
      <c r="P96" s="2"/>
      <c r="Q96" s="2"/>
    </row>
    <row r="97">
      <c r="A97" s="14"/>
      <c r="B97" s="4"/>
      <c r="C97" s="4"/>
      <c r="D97" s="4"/>
      <c r="E97" s="4"/>
      <c r="F97" s="4"/>
      <c r="G97" s="4"/>
      <c r="H97" s="76"/>
      <c r="I97" s="4"/>
      <c r="J97" s="76"/>
      <c r="K97" s="4"/>
      <c r="L97" s="4"/>
      <c r="M97" s="15"/>
      <c r="N97" s="2"/>
      <c r="O97" s="2"/>
      <c r="P97" s="2"/>
      <c r="Q97" s="2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2"/>
      <c r="O98" s="2"/>
      <c r="P98" s="2"/>
      <c r="Q98" s="2"/>
    </row>
  </sheetData>
  <mergeCells count="59"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52:L52"/>
    <mergeCell ref="B54:D54"/>
    <mergeCell ref="B55:D55"/>
    <mergeCell ref="B57:D57"/>
    <mergeCell ref="B58:D58"/>
    <mergeCell ref="B60:D60"/>
    <mergeCell ref="B61:D61"/>
    <mergeCell ref="B63:D63"/>
    <mergeCell ref="B64:D64"/>
    <mergeCell ref="B66:D66"/>
    <mergeCell ref="B67:D67"/>
    <mergeCell ref="B69:D69"/>
    <mergeCell ref="B70:D70"/>
    <mergeCell ref="B72:D72"/>
    <mergeCell ref="B73:D73"/>
    <mergeCell ref="B76:L76"/>
    <mergeCell ref="B78:D78"/>
    <mergeCell ref="B79:D79"/>
    <mergeCell ref="B84:D84"/>
    <mergeCell ref="B85:D85"/>
    <mergeCell ref="B87:D87"/>
    <mergeCell ref="B88:D88"/>
    <mergeCell ref="B90:D90"/>
    <mergeCell ref="B91:D91"/>
    <mergeCell ref="B93:D93"/>
    <mergeCell ref="B94:D94"/>
    <mergeCell ref="B82:L8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3:D33"/>
    <mergeCell ref="B34:D34"/>
    <mergeCell ref="B23:D2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0+(H50+H71+H77+H92)</f>
        <v>515239.13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0+H51+H72+H78+H93</f>
        <v>515239.13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1213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ROUND(0+((H50+H71+H77+H92)*1.21),2)</f>
        <v>623439.34999999998</v>
      </c>
      <c r="K11" s="1"/>
      <c r="L11" s="1"/>
      <c r="M11" s="13"/>
      <c r="N11" s="2"/>
      <c r="O11" s="2"/>
      <c r="P11" s="2"/>
      <c r="Q11" s="33">
        <f>IF(SUM(K20:K23)&gt;0,ROUND(SUM(S20:S23)/SUM(K20:K23)-1,8),0)</f>
        <v>39059.011232149998</v>
      </c>
      <c r="R11" s="9">
        <f>AVERAGE(J50,J71,J77,J92)</f>
        <v>27050.052500000002</v>
      </c>
      <c r="S11" s="9">
        <f>J10*(1+Q11)</f>
        <v>20125246205.043194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0+J29+J32+J35+J38+J41+J44+J47</f>
        <v>159106.45999999999</v>
      </c>
      <c r="L20" s="38">
        <f>0+L50</f>
        <v>192518.82000000001</v>
      </c>
      <c r="M20" s="13"/>
      <c r="N20" s="2"/>
      <c r="O20" s="2"/>
      <c r="P20" s="2"/>
      <c r="Q20" s="2"/>
      <c r="S20" s="9">
        <f>S50</f>
        <v>5316281426.3056021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0+J53+J56+J59+J62+J65+J68</f>
        <v>242371.59</v>
      </c>
      <c r="L21" s="38">
        <f>0+L71</f>
        <v>293269.62</v>
      </c>
      <c r="M21" s="13"/>
      <c r="N21" s="2"/>
      <c r="O21" s="2"/>
      <c r="P21" s="2"/>
      <c r="Q21" s="2"/>
      <c r="S21" s="9">
        <f>S71</f>
        <v>12336478830.557699</v>
      </c>
    </row>
    <row r="22">
      <c r="A22" s="10"/>
      <c r="B22" s="36">
        <v>4</v>
      </c>
      <c r="C22" s="1"/>
      <c r="D22" s="1"/>
      <c r="E22" s="37" t="s">
        <v>193</v>
      </c>
      <c r="F22" s="1"/>
      <c r="G22" s="1"/>
      <c r="H22" s="1"/>
      <c r="I22" s="1"/>
      <c r="J22" s="1"/>
      <c r="K22" s="38">
        <f>0+J74</f>
        <v>5390.6800000000003</v>
      </c>
      <c r="L22" s="38">
        <f>0+L77</f>
        <v>6522.7200000000003</v>
      </c>
      <c r="M22" s="13"/>
      <c r="N22" s="2"/>
      <c r="O22" s="2"/>
      <c r="P22" s="2"/>
      <c r="Q22" s="2"/>
      <c r="S22" s="9">
        <f>S77</f>
        <v>6107856.0672000004</v>
      </c>
    </row>
    <row r="23">
      <c r="A23" s="10"/>
      <c r="B23" s="36">
        <v>8</v>
      </c>
      <c r="C23" s="1"/>
      <c r="D23" s="1"/>
      <c r="E23" s="37" t="s">
        <v>111</v>
      </c>
      <c r="F23" s="1"/>
      <c r="G23" s="1"/>
      <c r="H23" s="1"/>
      <c r="I23" s="1"/>
      <c r="J23" s="1"/>
      <c r="K23" s="38">
        <f>0+J80+J83+J86+J89</f>
        <v>108370.39999999999</v>
      </c>
      <c r="L23" s="38">
        <f>0+L92</f>
        <v>131128.17999999999</v>
      </c>
      <c r="M23" s="13"/>
      <c r="N23" s="2"/>
      <c r="O23" s="2"/>
      <c r="P23" s="2"/>
      <c r="Q23" s="2"/>
      <c r="S23" s="9">
        <f>S92</f>
        <v>2466378092.1119995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28" t="s">
        <v>113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40"/>
      <c r="N26" s="2"/>
      <c r="O26" s="2"/>
      <c r="P26" s="2"/>
      <c r="Q26" s="2"/>
    </row>
    <row r="27" ht="18" customHeight="1">
      <c r="A27" s="10"/>
      <c r="B27" s="34" t="s">
        <v>114</v>
      </c>
      <c r="C27" s="34" t="s">
        <v>106</v>
      </c>
      <c r="D27" s="34" t="s">
        <v>115</v>
      </c>
      <c r="E27" s="34" t="s">
        <v>107</v>
      </c>
      <c r="F27" s="34" t="s">
        <v>116</v>
      </c>
      <c r="G27" s="35" t="s">
        <v>117</v>
      </c>
      <c r="H27" s="23" t="s">
        <v>118</v>
      </c>
      <c r="I27" s="23" t="s">
        <v>119</v>
      </c>
      <c r="J27" s="23" t="s">
        <v>17</v>
      </c>
      <c r="K27" s="35" t="s">
        <v>120</v>
      </c>
      <c r="L27" s="23" t="s">
        <v>18</v>
      </c>
      <c r="M27" s="41"/>
      <c r="N27" s="2"/>
      <c r="O27" s="2"/>
      <c r="P27" s="2"/>
      <c r="Q27" s="2"/>
    </row>
    <row r="28" ht="40" customHeight="1">
      <c r="A28" s="10"/>
      <c r="B28" s="42" t="s">
        <v>121</v>
      </c>
      <c r="C28" s="1"/>
      <c r="D28" s="1"/>
      <c r="E28" s="1"/>
      <c r="F28" s="1"/>
      <c r="G28" s="1"/>
      <c r="H28" s="43"/>
      <c r="I28" s="1"/>
      <c r="J28" s="43"/>
      <c r="K28" s="1"/>
      <c r="L28" s="1"/>
      <c r="M28" s="13"/>
      <c r="N28" s="2"/>
      <c r="O28" s="2"/>
      <c r="P28" s="2"/>
      <c r="Q28" s="2"/>
    </row>
    <row r="29">
      <c r="A29" s="10"/>
      <c r="B29" s="44">
        <v>637</v>
      </c>
      <c r="C29" s="45" t="s">
        <v>1159</v>
      </c>
      <c r="D29" s="45" t="s">
        <v>7</v>
      </c>
      <c r="E29" s="45" t="s">
        <v>1160</v>
      </c>
      <c r="F29" s="45" t="s">
        <v>7</v>
      </c>
      <c r="G29" s="46" t="s">
        <v>499</v>
      </c>
      <c r="H29" s="47">
        <v>245.52000000000001</v>
      </c>
      <c r="I29" s="26">
        <v>200.00999999999999</v>
      </c>
      <c r="J29" s="48">
        <f>ROUND(H29*I29,2)</f>
        <v>49106.459999999999</v>
      </c>
      <c r="K29" s="49">
        <v>0.20999999999999999</v>
      </c>
      <c r="L29" s="50">
        <f>ROUND(J29*1.21,2)</f>
        <v>59418.82</v>
      </c>
      <c r="M29" s="13"/>
      <c r="N29" s="2"/>
      <c r="O29" s="2"/>
      <c r="P29" s="2"/>
      <c r="Q29" s="33">
        <f>IF(ISNUMBER(K29),IF(H29&gt;0,IF(I29&gt;0,J29,0),0),0)</f>
        <v>49106.459999999999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1160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1214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638</v>
      </c>
      <c r="C32" s="45" t="s">
        <v>195</v>
      </c>
      <c r="D32" s="45" t="s">
        <v>7</v>
      </c>
      <c r="E32" s="45" t="s">
        <v>196</v>
      </c>
      <c r="F32" s="45" t="s">
        <v>7</v>
      </c>
      <c r="G32" s="46" t="s">
        <v>124</v>
      </c>
      <c r="H32" s="57">
        <v>1</v>
      </c>
      <c r="I32" s="58">
        <v>20000</v>
      </c>
      <c r="J32" s="59">
        <f>ROUND(H32*I32,2)</f>
        <v>20000</v>
      </c>
      <c r="K32" s="60">
        <v>0.20999999999999999</v>
      </c>
      <c r="L32" s="61">
        <f>ROUND(J32*1.21,2)</f>
        <v>24200</v>
      </c>
      <c r="M32" s="13"/>
      <c r="N32" s="2"/>
      <c r="O32" s="2"/>
      <c r="P32" s="2"/>
      <c r="Q32" s="33">
        <f>IF(ISNUMBER(K32),IF(H32&gt;0,IF(I32&gt;0,J32,0),0),0)</f>
        <v>20000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196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1162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639</v>
      </c>
      <c r="C35" s="45" t="s">
        <v>929</v>
      </c>
      <c r="D35" s="45" t="s">
        <v>7</v>
      </c>
      <c r="E35" s="45" t="s">
        <v>930</v>
      </c>
      <c r="F35" s="45" t="s">
        <v>7</v>
      </c>
      <c r="G35" s="46" t="s">
        <v>124</v>
      </c>
      <c r="H35" s="57">
        <v>1</v>
      </c>
      <c r="I35" s="58">
        <v>15000</v>
      </c>
      <c r="J35" s="59">
        <f>ROUND(H35*I35,2)</f>
        <v>15000</v>
      </c>
      <c r="K35" s="60">
        <v>0.20999999999999999</v>
      </c>
      <c r="L35" s="61">
        <f>ROUND(J35*1.21,2)</f>
        <v>18150</v>
      </c>
      <c r="M35" s="13"/>
      <c r="N35" s="2"/>
      <c r="O35" s="2"/>
      <c r="P35" s="2"/>
      <c r="Q35" s="33">
        <f>IF(ISNUMBER(K35),IF(H35&gt;0,IF(I35&gt;0,J35,0),0),0)</f>
        <v>15000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930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1163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640</v>
      </c>
      <c r="C38" s="45" t="s">
        <v>1164</v>
      </c>
      <c r="D38" s="45" t="s">
        <v>7</v>
      </c>
      <c r="E38" s="45" t="s">
        <v>1165</v>
      </c>
      <c r="F38" s="45" t="s">
        <v>7</v>
      </c>
      <c r="G38" s="46" t="s">
        <v>1166</v>
      </c>
      <c r="H38" s="57">
        <v>1</v>
      </c>
      <c r="I38" s="58">
        <v>10000</v>
      </c>
      <c r="J38" s="59">
        <f>ROUND(H38*I38,2)</f>
        <v>10000</v>
      </c>
      <c r="K38" s="60">
        <v>0.20999999999999999</v>
      </c>
      <c r="L38" s="61">
        <f>ROUND(J38*1.21,2)</f>
        <v>12100</v>
      </c>
      <c r="M38" s="13"/>
      <c r="N38" s="2"/>
      <c r="O38" s="2"/>
      <c r="P38" s="2"/>
      <c r="Q38" s="33">
        <f>IF(ISNUMBER(K38),IF(H38&gt;0,IF(I38&gt;0,J38,0),0),0)</f>
        <v>10000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1165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1167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641</v>
      </c>
      <c r="C41" s="45" t="s">
        <v>207</v>
      </c>
      <c r="D41" s="45" t="s">
        <v>7</v>
      </c>
      <c r="E41" s="45" t="s">
        <v>936</v>
      </c>
      <c r="F41" s="45" t="s">
        <v>7</v>
      </c>
      <c r="G41" s="46" t="s">
        <v>124</v>
      </c>
      <c r="H41" s="57">
        <v>1</v>
      </c>
      <c r="I41" s="58">
        <v>15000</v>
      </c>
      <c r="J41" s="59">
        <f>ROUND(H41*I41,2)</f>
        <v>15000</v>
      </c>
      <c r="K41" s="60">
        <v>0.20999999999999999</v>
      </c>
      <c r="L41" s="61">
        <f>ROUND(J41*1.21,2)</f>
        <v>18150</v>
      </c>
      <c r="M41" s="13"/>
      <c r="N41" s="2"/>
      <c r="O41" s="2"/>
      <c r="P41" s="2"/>
      <c r="Q41" s="33">
        <f>IF(ISNUMBER(K41),IF(H41&gt;0,IF(I41&gt;0,J41,0),0),0)</f>
        <v>15000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936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1168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642</v>
      </c>
      <c r="C44" s="45" t="s">
        <v>1169</v>
      </c>
      <c r="D44" s="45" t="s">
        <v>7</v>
      </c>
      <c r="E44" s="45" t="s">
        <v>218</v>
      </c>
      <c r="F44" s="45" t="s">
        <v>7</v>
      </c>
      <c r="G44" s="46" t="s">
        <v>124</v>
      </c>
      <c r="H44" s="57">
        <v>1</v>
      </c>
      <c r="I44" s="58">
        <v>5000</v>
      </c>
      <c r="J44" s="59">
        <f>ROUND(H44*I44,2)</f>
        <v>5000</v>
      </c>
      <c r="K44" s="60">
        <v>0.20999999999999999</v>
      </c>
      <c r="L44" s="61">
        <f>ROUND(J44*1.21,2)</f>
        <v>6050</v>
      </c>
      <c r="M44" s="13"/>
      <c r="N44" s="2"/>
      <c r="O44" s="2"/>
      <c r="P44" s="2"/>
      <c r="Q44" s="33">
        <f>IF(ISNUMBER(K44),IF(H44&gt;0,IF(I44&gt;0,J44,0),0),0)</f>
        <v>5000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218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1170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643</v>
      </c>
      <c r="C47" s="45" t="s">
        <v>220</v>
      </c>
      <c r="D47" s="45" t="s">
        <v>7</v>
      </c>
      <c r="E47" s="45" t="s">
        <v>221</v>
      </c>
      <c r="F47" s="45" t="s">
        <v>7</v>
      </c>
      <c r="G47" s="46" t="s">
        <v>124</v>
      </c>
      <c r="H47" s="57">
        <v>1</v>
      </c>
      <c r="I47" s="58">
        <v>45000</v>
      </c>
      <c r="J47" s="59">
        <f>ROUND(H47*I47,2)</f>
        <v>45000</v>
      </c>
      <c r="K47" s="60">
        <v>0.20999999999999999</v>
      </c>
      <c r="L47" s="61">
        <f>ROUND(J47*1.21,2)</f>
        <v>54450</v>
      </c>
      <c r="M47" s="13"/>
      <c r="N47" s="2"/>
      <c r="O47" s="2"/>
      <c r="P47" s="2"/>
      <c r="Q47" s="33">
        <f>IF(ISNUMBER(K47),IF(H47&gt;0,IF(I47&gt;0,J47,0),0),0)</f>
        <v>45000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221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1171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 thickBot="1" ht="25" customHeight="1">
      <c r="A50" s="10"/>
      <c r="B50" s="1"/>
      <c r="C50" s="62">
        <v>0</v>
      </c>
      <c r="D50" s="1"/>
      <c r="E50" s="63" t="s">
        <v>108</v>
      </c>
      <c r="F50" s="1"/>
      <c r="G50" s="64" t="s">
        <v>137</v>
      </c>
      <c r="H50" s="65">
        <f>J29+J32+J35+J38+J41+J44+J47</f>
        <v>159106.45999999999</v>
      </c>
      <c r="I50" s="64" t="s">
        <v>138</v>
      </c>
      <c r="J50" s="66">
        <f>(L50-H50)</f>
        <v>33412.360000000015</v>
      </c>
      <c r="K50" s="64" t="s">
        <v>139</v>
      </c>
      <c r="L50" s="67">
        <f>ROUND((J29+J32+J35+J38+J41+J44+J47)*1.21,2)</f>
        <v>192518.82000000001</v>
      </c>
      <c r="M50" s="13"/>
      <c r="N50" s="2"/>
      <c r="O50" s="2"/>
      <c r="P50" s="2"/>
      <c r="Q50" s="33">
        <f>0+Q29+Q32+Q35+Q38+Q41+Q44+Q47</f>
        <v>159106.45999999999</v>
      </c>
      <c r="R50" s="9">
        <f>0+R29+R32+R35+R38+R41+R44+R47</f>
        <v>0</v>
      </c>
      <c r="S50" s="68">
        <f>Q50*(1+J50)+R50</f>
        <v>5316281426.3056021</v>
      </c>
    </row>
    <row r="51" thickTop="1" thickBot="1" ht="25" customHeight="1">
      <c r="A51" s="10"/>
      <c r="B51" s="69"/>
      <c r="C51" s="69"/>
      <c r="D51" s="69"/>
      <c r="E51" s="70"/>
      <c r="F51" s="69"/>
      <c r="G51" s="71" t="s">
        <v>140</v>
      </c>
      <c r="H51" s="72">
        <f>0+J29+J32+J35+J38+J41+J44+J47</f>
        <v>159106.45999999999</v>
      </c>
      <c r="I51" s="71" t="s">
        <v>141</v>
      </c>
      <c r="J51" s="73">
        <f>0+J50</f>
        <v>33412.360000000015</v>
      </c>
      <c r="K51" s="71" t="s">
        <v>142</v>
      </c>
      <c r="L51" s="74">
        <f>0+L50</f>
        <v>192518.82000000001</v>
      </c>
      <c r="M51" s="13"/>
      <c r="N51" s="2"/>
      <c r="O51" s="2"/>
      <c r="P51" s="2"/>
      <c r="Q51" s="2"/>
    </row>
    <row r="52" ht="40" customHeight="1">
      <c r="A52" s="10"/>
      <c r="B52" s="75" t="s">
        <v>143</v>
      </c>
      <c r="C52" s="1"/>
      <c r="D52" s="1"/>
      <c r="E52" s="1"/>
      <c r="F52" s="1"/>
      <c r="G52" s="1"/>
      <c r="H52" s="43"/>
      <c r="I52" s="1"/>
      <c r="J52" s="43"/>
      <c r="K52" s="1"/>
      <c r="L52" s="1"/>
      <c r="M52" s="13"/>
      <c r="N52" s="2"/>
      <c r="O52" s="2"/>
      <c r="P52" s="2"/>
      <c r="Q52" s="2"/>
    </row>
    <row r="53">
      <c r="A53" s="10"/>
      <c r="B53" s="44">
        <v>644</v>
      </c>
      <c r="C53" s="45" t="s">
        <v>1175</v>
      </c>
      <c r="D53" s="45" t="s">
        <v>7</v>
      </c>
      <c r="E53" s="45" t="s">
        <v>1176</v>
      </c>
      <c r="F53" s="45" t="s">
        <v>7</v>
      </c>
      <c r="G53" s="46" t="s">
        <v>224</v>
      </c>
      <c r="H53" s="47">
        <v>48</v>
      </c>
      <c r="I53" s="26">
        <v>847.78999999999996</v>
      </c>
      <c r="J53" s="48">
        <f>ROUND(H53*I53,2)</f>
        <v>40693.919999999998</v>
      </c>
      <c r="K53" s="49">
        <v>0.20999999999999999</v>
      </c>
      <c r="L53" s="50">
        <f>ROUND(J53*1.21,2)</f>
        <v>49239.639999999999</v>
      </c>
      <c r="M53" s="13"/>
      <c r="N53" s="2"/>
      <c r="O53" s="2"/>
      <c r="P53" s="2"/>
      <c r="Q53" s="33">
        <f>IF(ISNUMBER(K53),IF(H53&gt;0,IF(I53&gt;0,J53,0),0),0)</f>
        <v>40693.919999999998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1176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1177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>
      <c r="A56" s="10"/>
      <c r="B56" s="44">
        <v>645</v>
      </c>
      <c r="C56" s="45" t="s">
        <v>1178</v>
      </c>
      <c r="D56" s="45" t="s">
        <v>7</v>
      </c>
      <c r="E56" s="45" t="s">
        <v>1179</v>
      </c>
      <c r="F56" s="45" t="s">
        <v>7</v>
      </c>
      <c r="G56" s="46" t="s">
        <v>224</v>
      </c>
      <c r="H56" s="57">
        <v>88.400000000000006</v>
      </c>
      <c r="I56" s="58">
        <v>666.83000000000004</v>
      </c>
      <c r="J56" s="59">
        <f>ROUND(H56*I56,2)</f>
        <v>58947.769999999997</v>
      </c>
      <c r="K56" s="60">
        <v>0.20999999999999999</v>
      </c>
      <c r="L56" s="61">
        <f>ROUND(J56*1.21,2)</f>
        <v>71326.800000000003</v>
      </c>
      <c r="M56" s="13"/>
      <c r="N56" s="2"/>
      <c r="O56" s="2"/>
      <c r="P56" s="2"/>
      <c r="Q56" s="33">
        <f>IF(ISNUMBER(K56),IF(H56&gt;0,IF(I56&gt;0,J56,0),0),0)</f>
        <v>58947.769999999997</v>
      </c>
      <c r="R56" s="9">
        <f>IF(ISNUMBER(K56)=FALSE,J56,0)</f>
        <v>0</v>
      </c>
    </row>
    <row r="57">
      <c r="A57" s="10"/>
      <c r="B57" s="51" t="s">
        <v>125</v>
      </c>
      <c r="C57" s="1"/>
      <c r="D57" s="1"/>
      <c r="E57" s="52" t="s">
        <v>1179</v>
      </c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127</v>
      </c>
      <c r="C58" s="54"/>
      <c r="D58" s="54"/>
      <c r="E58" s="55" t="s">
        <v>1215</v>
      </c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4">
        <v>646</v>
      </c>
      <c r="C59" s="45" t="s">
        <v>797</v>
      </c>
      <c r="D59" s="45" t="s">
        <v>7</v>
      </c>
      <c r="E59" s="45" t="s">
        <v>798</v>
      </c>
      <c r="F59" s="45" t="s">
        <v>7</v>
      </c>
      <c r="G59" s="46" t="s">
        <v>224</v>
      </c>
      <c r="H59" s="57">
        <v>136.40000000000001</v>
      </c>
      <c r="I59" s="58">
        <v>20.600000000000001</v>
      </c>
      <c r="J59" s="59">
        <f>ROUND(H59*I59,2)</f>
        <v>2809.8400000000001</v>
      </c>
      <c r="K59" s="60">
        <v>0.20999999999999999</v>
      </c>
      <c r="L59" s="61">
        <f>ROUND(J59*1.21,2)</f>
        <v>3399.9099999999999</v>
      </c>
      <c r="M59" s="13"/>
      <c r="N59" s="2"/>
      <c r="O59" s="2"/>
      <c r="P59" s="2"/>
      <c r="Q59" s="33">
        <f>IF(ISNUMBER(K59),IF(H59&gt;0,IF(I59&gt;0,J59,0),0),0)</f>
        <v>2809.8400000000001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798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1216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>
      <c r="A62" s="10"/>
      <c r="B62" s="44">
        <v>647</v>
      </c>
      <c r="C62" s="45" t="s">
        <v>1182</v>
      </c>
      <c r="D62" s="45" t="s">
        <v>7</v>
      </c>
      <c r="E62" s="45" t="s">
        <v>1183</v>
      </c>
      <c r="F62" s="45" t="s">
        <v>7</v>
      </c>
      <c r="G62" s="46" t="s">
        <v>224</v>
      </c>
      <c r="H62" s="57">
        <v>110.40000000000001</v>
      </c>
      <c r="I62" s="58">
        <v>987.11000000000001</v>
      </c>
      <c r="J62" s="59">
        <f>ROUND(H62*I62,2)</f>
        <v>108976.94</v>
      </c>
      <c r="K62" s="60">
        <v>0.20999999999999999</v>
      </c>
      <c r="L62" s="61">
        <f>ROUND(J62*1.21,2)</f>
        <v>131862.10000000001</v>
      </c>
      <c r="M62" s="13"/>
      <c r="N62" s="2"/>
      <c r="O62" s="2"/>
      <c r="P62" s="2"/>
      <c r="Q62" s="33">
        <f>IF(ISNUMBER(K62),IF(H62&gt;0,IF(I62&gt;0,J62,0),0),0)</f>
        <v>108976.94</v>
      </c>
      <c r="R62" s="9">
        <f>IF(ISNUMBER(K62)=FALSE,J62,0)</f>
        <v>0</v>
      </c>
    </row>
    <row r="63">
      <c r="A63" s="10"/>
      <c r="B63" s="51" t="s">
        <v>125</v>
      </c>
      <c r="C63" s="1"/>
      <c r="D63" s="1"/>
      <c r="E63" s="52" t="s">
        <v>1183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127</v>
      </c>
      <c r="C64" s="54"/>
      <c r="D64" s="54"/>
      <c r="E64" s="55" t="s">
        <v>1217</v>
      </c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>
      <c r="A65" s="10"/>
      <c r="B65" s="44">
        <v>648</v>
      </c>
      <c r="C65" s="45" t="s">
        <v>264</v>
      </c>
      <c r="D65" s="45" t="s">
        <v>7</v>
      </c>
      <c r="E65" s="45" t="s">
        <v>265</v>
      </c>
      <c r="F65" s="45" t="s">
        <v>7</v>
      </c>
      <c r="G65" s="46" t="s">
        <v>224</v>
      </c>
      <c r="H65" s="57">
        <v>20.800000000000001</v>
      </c>
      <c r="I65" s="58">
        <v>1102.6500000000001</v>
      </c>
      <c r="J65" s="59">
        <f>ROUND(H65*I65,2)</f>
        <v>22935.119999999999</v>
      </c>
      <c r="K65" s="60">
        <v>0.20999999999999999</v>
      </c>
      <c r="L65" s="61">
        <f>ROUND(J65*1.21,2)</f>
        <v>27751.5</v>
      </c>
      <c r="M65" s="13"/>
      <c r="N65" s="2"/>
      <c r="O65" s="2"/>
      <c r="P65" s="2"/>
      <c r="Q65" s="33">
        <f>IF(ISNUMBER(K65),IF(H65&gt;0,IF(I65&gt;0,J65,0),0),0)</f>
        <v>22935.119999999999</v>
      </c>
      <c r="R65" s="9">
        <f>IF(ISNUMBER(K65)=FALSE,J65,0)</f>
        <v>0</v>
      </c>
    </row>
    <row r="66">
      <c r="A66" s="10"/>
      <c r="B66" s="51" t="s">
        <v>125</v>
      </c>
      <c r="C66" s="1"/>
      <c r="D66" s="1"/>
      <c r="E66" s="52" t="s">
        <v>265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3" t="s">
        <v>127</v>
      </c>
      <c r="C67" s="54"/>
      <c r="D67" s="54"/>
      <c r="E67" s="55" t="s">
        <v>1218</v>
      </c>
      <c r="F67" s="54"/>
      <c r="G67" s="54"/>
      <c r="H67" s="56"/>
      <c r="I67" s="54"/>
      <c r="J67" s="56"/>
      <c r="K67" s="54"/>
      <c r="L67" s="54"/>
      <c r="M67" s="13"/>
      <c r="N67" s="2"/>
      <c r="O67" s="2"/>
      <c r="P67" s="2"/>
      <c r="Q67" s="2"/>
    </row>
    <row r="68" thickTop="1">
      <c r="A68" s="10"/>
      <c r="B68" s="44">
        <v>649</v>
      </c>
      <c r="C68" s="45" t="s">
        <v>1186</v>
      </c>
      <c r="D68" s="45" t="s">
        <v>7</v>
      </c>
      <c r="E68" s="45" t="s">
        <v>1187</v>
      </c>
      <c r="F68" s="45" t="s">
        <v>7</v>
      </c>
      <c r="G68" s="46" t="s">
        <v>169</v>
      </c>
      <c r="H68" s="57">
        <v>113.75</v>
      </c>
      <c r="I68" s="58">
        <v>70.400000000000006</v>
      </c>
      <c r="J68" s="59">
        <f>ROUND(H68*I68,2)</f>
        <v>8008</v>
      </c>
      <c r="K68" s="60">
        <v>0.20999999999999999</v>
      </c>
      <c r="L68" s="61">
        <f>ROUND(J68*1.21,2)</f>
        <v>9689.6800000000003</v>
      </c>
      <c r="M68" s="13"/>
      <c r="N68" s="2"/>
      <c r="O68" s="2"/>
      <c r="P68" s="2"/>
      <c r="Q68" s="33">
        <f>IF(ISNUMBER(K68),IF(H68&gt;0,IF(I68&gt;0,J68,0),0),0)</f>
        <v>8008</v>
      </c>
      <c r="R68" s="9">
        <f>IF(ISNUMBER(K68)=FALSE,J68,0)</f>
        <v>0</v>
      </c>
    </row>
    <row r="69">
      <c r="A69" s="10"/>
      <c r="B69" s="51" t="s">
        <v>125</v>
      </c>
      <c r="C69" s="1"/>
      <c r="D69" s="1"/>
      <c r="E69" s="52" t="s">
        <v>1187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3" t="s">
        <v>127</v>
      </c>
      <c r="C70" s="54"/>
      <c r="D70" s="54"/>
      <c r="E70" s="55" t="s">
        <v>1219</v>
      </c>
      <c r="F70" s="54"/>
      <c r="G70" s="54"/>
      <c r="H70" s="56"/>
      <c r="I70" s="54"/>
      <c r="J70" s="56"/>
      <c r="K70" s="54"/>
      <c r="L70" s="54"/>
      <c r="M70" s="13"/>
      <c r="N70" s="2"/>
      <c r="O70" s="2"/>
      <c r="P70" s="2"/>
      <c r="Q70" s="2"/>
    </row>
    <row r="71" thickTop="1" thickBot="1" ht="25" customHeight="1">
      <c r="A71" s="10"/>
      <c r="B71" s="1"/>
      <c r="C71" s="62">
        <v>1</v>
      </c>
      <c r="D71" s="1"/>
      <c r="E71" s="63" t="s">
        <v>109</v>
      </c>
      <c r="F71" s="1"/>
      <c r="G71" s="64" t="s">
        <v>137</v>
      </c>
      <c r="H71" s="65">
        <f>J53+J56+J59+J62+J65+J68</f>
        <v>242371.59</v>
      </c>
      <c r="I71" s="64" t="s">
        <v>138</v>
      </c>
      <c r="J71" s="66">
        <f>(L71-H71)</f>
        <v>50898.029999999999</v>
      </c>
      <c r="K71" s="64" t="s">
        <v>139</v>
      </c>
      <c r="L71" s="67">
        <f>ROUND((J53+J56+J59+J62+J65+J68)*1.21,2)</f>
        <v>293269.62</v>
      </c>
      <c r="M71" s="13"/>
      <c r="N71" s="2"/>
      <c r="O71" s="2"/>
      <c r="P71" s="2"/>
      <c r="Q71" s="33">
        <f>0+Q53+Q56+Q59+Q62+Q65+Q68</f>
        <v>242371.59</v>
      </c>
      <c r="R71" s="9">
        <f>0+R53+R56+R59+R62+R65+R68</f>
        <v>0</v>
      </c>
      <c r="S71" s="68">
        <f>Q71*(1+J71)+R71</f>
        <v>12336478830.557699</v>
      </c>
    </row>
    <row r="72" thickTop="1" thickBot="1" ht="25" customHeight="1">
      <c r="A72" s="10"/>
      <c r="B72" s="69"/>
      <c r="C72" s="69"/>
      <c r="D72" s="69"/>
      <c r="E72" s="70"/>
      <c r="F72" s="69"/>
      <c r="G72" s="71" t="s">
        <v>140</v>
      </c>
      <c r="H72" s="72">
        <f>0+J53+J56+J59+J62+J65+J68</f>
        <v>242371.59</v>
      </c>
      <c r="I72" s="71" t="s">
        <v>141</v>
      </c>
      <c r="J72" s="73">
        <f>0+J71</f>
        <v>50898.029999999999</v>
      </c>
      <c r="K72" s="71" t="s">
        <v>142</v>
      </c>
      <c r="L72" s="74">
        <f>0+L71</f>
        <v>293269.62</v>
      </c>
      <c r="M72" s="13"/>
      <c r="N72" s="2"/>
      <c r="O72" s="2"/>
      <c r="P72" s="2"/>
      <c r="Q72" s="2"/>
    </row>
    <row r="73" ht="40" customHeight="1">
      <c r="A73" s="10"/>
      <c r="B73" s="75" t="s">
        <v>298</v>
      </c>
      <c r="C73" s="1"/>
      <c r="D73" s="1"/>
      <c r="E73" s="1"/>
      <c r="F73" s="1"/>
      <c r="G73" s="1"/>
      <c r="H73" s="43"/>
      <c r="I73" s="1"/>
      <c r="J73" s="43"/>
      <c r="K73" s="1"/>
      <c r="L73" s="1"/>
      <c r="M73" s="13"/>
      <c r="N73" s="2"/>
      <c r="O73" s="2"/>
      <c r="P73" s="2"/>
      <c r="Q73" s="2"/>
    </row>
    <row r="74">
      <c r="A74" s="10"/>
      <c r="B74" s="44">
        <v>650</v>
      </c>
      <c r="C74" s="45" t="s">
        <v>311</v>
      </c>
      <c r="D74" s="45" t="s">
        <v>7</v>
      </c>
      <c r="E74" s="45" t="s">
        <v>312</v>
      </c>
      <c r="F74" s="45" t="s">
        <v>7</v>
      </c>
      <c r="G74" s="46" t="s">
        <v>224</v>
      </c>
      <c r="H74" s="47">
        <v>5.2000000000000002</v>
      </c>
      <c r="I74" s="26">
        <v>1036.6700000000001</v>
      </c>
      <c r="J74" s="48">
        <f>ROUND(H74*I74,2)</f>
        <v>5390.6800000000003</v>
      </c>
      <c r="K74" s="49">
        <v>0.20999999999999999</v>
      </c>
      <c r="L74" s="50">
        <f>ROUND(J74*1.21,2)</f>
        <v>6522.7200000000003</v>
      </c>
      <c r="M74" s="13"/>
      <c r="N74" s="2"/>
      <c r="O74" s="2"/>
      <c r="P74" s="2"/>
      <c r="Q74" s="33">
        <f>IF(ISNUMBER(K74),IF(H74&gt;0,IF(I74&gt;0,J74,0),0),0)</f>
        <v>5390.6800000000003</v>
      </c>
      <c r="R74" s="9">
        <f>IF(ISNUMBER(K74)=FALSE,J74,0)</f>
        <v>0</v>
      </c>
    </row>
    <row r="75">
      <c r="A75" s="10"/>
      <c r="B75" s="51" t="s">
        <v>125</v>
      </c>
      <c r="C75" s="1"/>
      <c r="D75" s="1"/>
      <c r="E75" s="52" t="s">
        <v>312</v>
      </c>
      <c r="F75" s="1"/>
      <c r="G75" s="1"/>
      <c r="H75" s="43"/>
      <c r="I75" s="1"/>
      <c r="J75" s="43"/>
      <c r="K75" s="1"/>
      <c r="L75" s="1"/>
      <c r="M75" s="13"/>
      <c r="N75" s="2"/>
      <c r="O75" s="2"/>
      <c r="P75" s="2"/>
      <c r="Q75" s="2"/>
    </row>
    <row r="76" thickBot="1">
      <c r="A76" s="10"/>
      <c r="B76" s="53" t="s">
        <v>127</v>
      </c>
      <c r="C76" s="54"/>
      <c r="D76" s="54"/>
      <c r="E76" s="55" t="s">
        <v>1220</v>
      </c>
      <c r="F76" s="54"/>
      <c r="G76" s="54"/>
      <c r="H76" s="56"/>
      <c r="I76" s="54"/>
      <c r="J76" s="56"/>
      <c r="K76" s="54"/>
      <c r="L76" s="54"/>
      <c r="M76" s="13"/>
      <c r="N76" s="2"/>
      <c r="O76" s="2"/>
      <c r="P76" s="2"/>
      <c r="Q76" s="2"/>
    </row>
    <row r="77" thickTop="1" thickBot="1" ht="25" customHeight="1">
      <c r="A77" s="10"/>
      <c r="B77" s="1"/>
      <c r="C77" s="62">
        <v>4</v>
      </c>
      <c r="D77" s="1"/>
      <c r="E77" s="63" t="s">
        <v>193</v>
      </c>
      <c r="F77" s="1"/>
      <c r="G77" s="64" t="s">
        <v>137</v>
      </c>
      <c r="H77" s="65">
        <f>0+J74</f>
        <v>5390.6800000000003</v>
      </c>
      <c r="I77" s="64" t="s">
        <v>138</v>
      </c>
      <c r="J77" s="66">
        <f>(L77-H77)</f>
        <v>1132.04</v>
      </c>
      <c r="K77" s="64" t="s">
        <v>139</v>
      </c>
      <c r="L77" s="67">
        <f>ROUND((0+J74)*1.21,2)</f>
        <v>6522.7200000000003</v>
      </c>
      <c r="M77" s="13"/>
      <c r="N77" s="2"/>
      <c r="O77" s="2"/>
      <c r="P77" s="2"/>
      <c r="Q77" s="33">
        <f>0+Q74</f>
        <v>5390.6800000000003</v>
      </c>
      <c r="R77" s="9">
        <f>0+R74</f>
        <v>0</v>
      </c>
      <c r="S77" s="68">
        <f>Q77*(1+J77)+R77</f>
        <v>6107856.0672000004</v>
      </c>
    </row>
    <row r="78" thickTop="1" thickBot="1" ht="25" customHeight="1">
      <c r="A78" s="10"/>
      <c r="B78" s="69"/>
      <c r="C78" s="69"/>
      <c r="D78" s="69"/>
      <c r="E78" s="70"/>
      <c r="F78" s="69"/>
      <c r="G78" s="71" t="s">
        <v>140</v>
      </c>
      <c r="H78" s="72">
        <f>0+J74</f>
        <v>5390.6800000000003</v>
      </c>
      <c r="I78" s="71" t="s">
        <v>141</v>
      </c>
      <c r="J78" s="73">
        <f>0+J77</f>
        <v>1132.04</v>
      </c>
      <c r="K78" s="71" t="s">
        <v>142</v>
      </c>
      <c r="L78" s="74">
        <f>0+L77</f>
        <v>6522.7200000000003</v>
      </c>
      <c r="M78" s="13"/>
      <c r="N78" s="2"/>
      <c r="O78" s="2"/>
      <c r="P78" s="2"/>
      <c r="Q78" s="2"/>
    </row>
    <row r="79" ht="40" customHeight="1">
      <c r="A79" s="10"/>
      <c r="B79" s="75" t="s">
        <v>178</v>
      </c>
      <c r="C79" s="1"/>
      <c r="D79" s="1"/>
      <c r="E79" s="1"/>
      <c r="F79" s="1"/>
      <c r="G79" s="1"/>
      <c r="H79" s="43"/>
      <c r="I79" s="1"/>
      <c r="J79" s="43"/>
      <c r="K79" s="1"/>
      <c r="L79" s="1"/>
      <c r="M79" s="13"/>
      <c r="N79" s="2"/>
      <c r="O79" s="2"/>
      <c r="P79" s="2"/>
      <c r="Q79" s="2"/>
    </row>
    <row r="80">
      <c r="A80" s="10"/>
      <c r="B80" s="44">
        <v>651</v>
      </c>
      <c r="C80" s="45" t="s">
        <v>1221</v>
      </c>
      <c r="D80" s="45" t="s">
        <v>7</v>
      </c>
      <c r="E80" s="45" t="s">
        <v>1222</v>
      </c>
      <c r="F80" s="45" t="s">
        <v>7</v>
      </c>
      <c r="G80" s="46" t="s">
        <v>181</v>
      </c>
      <c r="H80" s="47">
        <v>21.899999999999999</v>
      </c>
      <c r="I80" s="26">
        <v>3137.4299999999998</v>
      </c>
      <c r="J80" s="48">
        <f>ROUND(H80*I80,2)</f>
        <v>68709.720000000001</v>
      </c>
      <c r="K80" s="49">
        <v>0.20999999999999999</v>
      </c>
      <c r="L80" s="50">
        <f>ROUND(J80*1.21,2)</f>
        <v>83138.759999999995</v>
      </c>
      <c r="M80" s="13"/>
      <c r="N80" s="2"/>
      <c r="O80" s="2"/>
      <c r="P80" s="2"/>
      <c r="Q80" s="33">
        <f>IF(ISNUMBER(K80),IF(H80&gt;0,IF(I80&gt;0,J80,0),0),0)</f>
        <v>68709.720000000001</v>
      </c>
      <c r="R80" s="9">
        <f>IF(ISNUMBER(K80)=FALSE,J80,0)</f>
        <v>0</v>
      </c>
    </row>
    <row r="81">
      <c r="A81" s="10"/>
      <c r="B81" s="51" t="s">
        <v>125</v>
      </c>
      <c r="C81" s="1"/>
      <c r="D81" s="1"/>
      <c r="E81" s="52" t="s">
        <v>1222</v>
      </c>
      <c r="F81" s="1"/>
      <c r="G81" s="1"/>
      <c r="H81" s="43"/>
      <c r="I81" s="1"/>
      <c r="J81" s="43"/>
      <c r="K81" s="1"/>
      <c r="L81" s="1"/>
      <c r="M81" s="13"/>
      <c r="N81" s="2"/>
      <c r="O81" s="2"/>
      <c r="P81" s="2"/>
      <c r="Q81" s="2"/>
    </row>
    <row r="82" thickBot="1">
      <c r="A82" s="10"/>
      <c r="B82" s="53" t="s">
        <v>127</v>
      </c>
      <c r="C82" s="54"/>
      <c r="D82" s="54"/>
      <c r="E82" s="55" t="s">
        <v>7</v>
      </c>
      <c r="F82" s="54"/>
      <c r="G82" s="54"/>
      <c r="H82" s="56"/>
      <c r="I82" s="54"/>
      <c r="J82" s="56"/>
      <c r="K82" s="54"/>
      <c r="L82" s="54"/>
      <c r="M82" s="13"/>
      <c r="N82" s="2"/>
      <c r="O82" s="2"/>
      <c r="P82" s="2"/>
      <c r="Q82" s="2"/>
    </row>
    <row r="83" thickTop="1">
      <c r="A83" s="10"/>
      <c r="B83" s="44">
        <v>652</v>
      </c>
      <c r="C83" s="45" t="s">
        <v>1223</v>
      </c>
      <c r="D83" s="45" t="s">
        <v>7</v>
      </c>
      <c r="E83" s="45" t="s">
        <v>1224</v>
      </c>
      <c r="F83" s="45" t="s">
        <v>7</v>
      </c>
      <c r="G83" s="46" t="s">
        <v>181</v>
      </c>
      <c r="H83" s="57">
        <v>64.200000000000003</v>
      </c>
      <c r="I83" s="58">
        <v>449.49000000000001</v>
      </c>
      <c r="J83" s="59">
        <f>ROUND(H83*I83,2)</f>
        <v>28857.259999999998</v>
      </c>
      <c r="K83" s="60">
        <v>0.20999999999999999</v>
      </c>
      <c r="L83" s="61">
        <f>ROUND(J83*1.21,2)</f>
        <v>34917.279999999999</v>
      </c>
      <c r="M83" s="13"/>
      <c r="N83" s="2"/>
      <c r="O83" s="2"/>
      <c r="P83" s="2"/>
      <c r="Q83" s="33">
        <f>IF(ISNUMBER(K83),IF(H83&gt;0,IF(I83&gt;0,J83,0),0),0)</f>
        <v>28857.259999999998</v>
      </c>
      <c r="R83" s="9">
        <f>IF(ISNUMBER(K83)=FALSE,J83,0)</f>
        <v>0</v>
      </c>
    </row>
    <row r="84">
      <c r="A84" s="10"/>
      <c r="B84" s="51" t="s">
        <v>125</v>
      </c>
      <c r="C84" s="1"/>
      <c r="D84" s="1"/>
      <c r="E84" s="52" t="s">
        <v>1224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127</v>
      </c>
      <c r="C85" s="54"/>
      <c r="D85" s="54"/>
      <c r="E85" s="55" t="s">
        <v>7</v>
      </c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>
      <c r="A86" s="10"/>
      <c r="B86" s="44">
        <v>653</v>
      </c>
      <c r="C86" s="45" t="s">
        <v>1195</v>
      </c>
      <c r="D86" s="45" t="s">
        <v>7</v>
      </c>
      <c r="E86" s="45" t="s">
        <v>1196</v>
      </c>
      <c r="F86" s="45" t="s">
        <v>7</v>
      </c>
      <c r="G86" s="46" t="s">
        <v>146</v>
      </c>
      <c r="H86" s="57">
        <v>1</v>
      </c>
      <c r="I86" s="58">
        <v>3948.79</v>
      </c>
      <c r="J86" s="59">
        <f>ROUND(H86*I86,2)</f>
        <v>3948.79</v>
      </c>
      <c r="K86" s="60">
        <v>0.20999999999999999</v>
      </c>
      <c r="L86" s="61">
        <f>ROUND(J86*1.21,2)</f>
        <v>4778.04</v>
      </c>
      <c r="M86" s="13"/>
      <c r="N86" s="2"/>
      <c r="O86" s="2"/>
      <c r="P86" s="2"/>
      <c r="Q86" s="33">
        <f>IF(ISNUMBER(K86),IF(H86&gt;0,IF(I86&gt;0,J86,0),0),0)</f>
        <v>3948.79</v>
      </c>
      <c r="R86" s="9">
        <f>IF(ISNUMBER(K86)=FALSE,J86,0)</f>
        <v>0</v>
      </c>
    </row>
    <row r="87">
      <c r="A87" s="10"/>
      <c r="B87" s="51" t="s">
        <v>125</v>
      </c>
      <c r="C87" s="1"/>
      <c r="D87" s="1"/>
      <c r="E87" s="52" t="s">
        <v>1196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3" t="s">
        <v>127</v>
      </c>
      <c r="C88" s="54"/>
      <c r="D88" s="54"/>
      <c r="E88" s="55" t="s">
        <v>1225</v>
      </c>
      <c r="F88" s="54"/>
      <c r="G88" s="54"/>
      <c r="H88" s="56"/>
      <c r="I88" s="54"/>
      <c r="J88" s="56"/>
      <c r="K88" s="54"/>
      <c r="L88" s="54"/>
      <c r="M88" s="13"/>
      <c r="N88" s="2"/>
      <c r="O88" s="2"/>
      <c r="P88" s="2"/>
      <c r="Q88" s="2"/>
    </row>
    <row r="89" thickTop="1">
      <c r="A89" s="10"/>
      <c r="B89" s="44">
        <v>654</v>
      </c>
      <c r="C89" s="45" t="s">
        <v>1226</v>
      </c>
      <c r="D89" s="45" t="s">
        <v>7</v>
      </c>
      <c r="E89" s="45" t="s">
        <v>1227</v>
      </c>
      <c r="F89" s="45" t="s">
        <v>7</v>
      </c>
      <c r="G89" s="46" t="s">
        <v>181</v>
      </c>
      <c r="H89" s="57">
        <v>64.200000000000003</v>
      </c>
      <c r="I89" s="58">
        <v>106.77</v>
      </c>
      <c r="J89" s="59">
        <f>ROUND(H89*I89,2)</f>
        <v>6854.6300000000001</v>
      </c>
      <c r="K89" s="60">
        <v>0.20999999999999999</v>
      </c>
      <c r="L89" s="61">
        <f>ROUND(J89*1.21,2)</f>
        <v>8294.1000000000004</v>
      </c>
      <c r="M89" s="13"/>
      <c r="N89" s="2"/>
      <c r="O89" s="2"/>
      <c r="P89" s="2"/>
      <c r="Q89" s="33">
        <f>IF(ISNUMBER(K89),IF(H89&gt;0,IF(I89&gt;0,J89,0),0),0)</f>
        <v>6854.6300000000001</v>
      </c>
      <c r="R89" s="9">
        <f>IF(ISNUMBER(K89)=FALSE,J89,0)</f>
        <v>0</v>
      </c>
    </row>
    <row r="90">
      <c r="A90" s="10"/>
      <c r="B90" s="51" t="s">
        <v>125</v>
      </c>
      <c r="C90" s="1"/>
      <c r="D90" s="1"/>
      <c r="E90" s="52" t="s">
        <v>1227</v>
      </c>
      <c r="F90" s="1"/>
      <c r="G90" s="1"/>
      <c r="H90" s="43"/>
      <c r="I90" s="1"/>
      <c r="J90" s="43"/>
      <c r="K90" s="1"/>
      <c r="L90" s="1"/>
      <c r="M90" s="13"/>
      <c r="N90" s="2"/>
      <c r="O90" s="2"/>
      <c r="P90" s="2"/>
      <c r="Q90" s="2"/>
    </row>
    <row r="91" thickBot="1">
      <c r="A91" s="10"/>
      <c r="B91" s="53" t="s">
        <v>127</v>
      </c>
      <c r="C91" s="54"/>
      <c r="D91" s="54"/>
      <c r="E91" s="55" t="s">
        <v>7</v>
      </c>
      <c r="F91" s="54"/>
      <c r="G91" s="54"/>
      <c r="H91" s="56"/>
      <c r="I91" s="54"/>
      <c r="J91" s="56"/>
      <c r="K91" s="54"/>
      <c r="L91" s="54"/>
      <c r="M91" s="13"/>
      <c r="N91" s="2"/>
      <c r="O91" s="2"/>
      <c r="P91" s="2"/>
      <c r="Q91" s="2"/>
    </row>
    <row r="92" thickTop="1" thickBot="1" ht="25" customHeight="1">
      <c r="A92" s="10"/>
      <c r="B92" s="1"/>
      <c r="C92" s="62">
        <v>8</v>
      </c>
      <c r="D92" s="1"/>
      <c r="E92" s="63" t="s">
        <v>111</v>
      </c>
      <c r="F92" s="1"/>
      <c r="G92" s="64" t="s">
        <v>137</v>
      </c>
      <c r="H92" s="65">
        <f>J80+J83+J86+J89</f>
        <v>108370.39999999999</v>
      </c>
      <c r="I92" s="64" t="s">
        <v>138</v>
      </c>
      <c r="J92" s="66">
        <f>(L92-H92)</f>
        <v>22757.779999999999</v>
      </c>
      <c r="K92" s="64" t="s">
        <v>139</v>
      </c>
      <c r="L92" s="67">
        <f>ROUND((J80+J83+J86+J89)*1.21,2)</f>
        <v>131128.17999999999</v>
      </c>
      <c r="M92" s="13"/>
      <c r="N92" s="2"/>
      <c r="O92" s="2"/>
      <c r="P92" s="2"/>
      <c r="Q92" s="33">
        <f>0+Q80+Q83+Q86+Q89</f>
        <v>108370.39999999999</v>
      </c>
      <c r="R92" s="9">
        <f>0+R80+R83+R86+R89</f>
        <v>0</v>
      </c>
      <c r="S92" s="68">
        <f>Q92*(1+J92)+R92</f>
        <v>2466378092.1119995</v>
      </c>
    </row>
    <row r="93" thickTop="1" thickBot="1" ht="25" customHeight="1">
      <c r="A93" s="10"/>
      <c r="B93" s="69"/>
      <c r="C93" s="69"/>
      <c r="D93" s="69"/>
      <c r="E93" s="70"/>
      <c r="F93" s="69"/>
      <c r="G93" s="71" t="s">
        <v>140</v>
      </c>
      <c r="H93" s="72">
        <f>0+J80+J83+J86+J89</f>
        <v>108370.39999999999</v>
      </c>
      <c r="I93" s="71" t="s">
        <v>141</v>
      </c>
      <c r="J93" s="73">
        <f>0+J92</f>
        <v>22757.779999999999</v>
      </c>
      <c r="K93" s="71" t="s">
        <v>142</v>
      </c>
      <c r="L93" s="74">
        <f>0+L92</f>
        <v>131128.17999999999</v>
      </c>
      <c r="M93" s="13"/>
      <c r="N93" s="2"/>
      <c r="O93" s="2"/>
      <c r="P93" s="2"/>
      <c r="Q93" s="2"/>
    </row>
    <row r="94">
      <c r="A94" s="14"/>
      <c r="B94" s="4"/>
      <c r="C94" s="4"/>
      <c r="D94" s="4"/>
      <c r="E94" s="4"/>
      <c r="F94" s="4"/>
      <c r="G94" s="4"/>
      <c r="H94" s="76"/>
      <c r="I94" s="4"/>
      <c r="J94" s="76"/>
      <c r="K94" s="4"/>
      <c r="L94" s="4"/>
      <c r="M94" s="15"/>
      <c r="N94" s="2"/>
      <c r="O94" s="2"/>
      <c r="P94" s="2"/>
      <c r="Q94" s="2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"/>
      <c r="O95" s="2"/>
      <c r="P95" s="2"/>
      <c r="Q95" s="2"/>
    </row>
  </sheetData>
  <mergeCells count="57"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52:L52"/>
    <mergeCell ref="B54:D54"/>
    <mergeCell ref="B55:D55"/>
    <mergeCell ref="B57:D57"/>
    <mergeCell ref="B58:D58"/>
    <mergeCell ref="B60:D60"/>
    <mergeCell ref="B61:D61"/>
    <mergeCell ref="B63:D63"/>
    <mergeCell ref="B64:D64"/>
    <mergeCell ref="B66:D66"/>
    <mergeCell ref="B67:D67"/>
    <mergeCell ref="B69:D69"/>
    <mergeCell ref="B70:D70"/>
    <mergeCell ref="B73:L73"/>
    <mergeCell ref="B75:D75"/>
    <mergeCell ref="B76:D76"/>
    <mergeCell ref="B81:D81"/>
    <mergeCell ref="B82:D82"/>
    <mergeCell ref="B84:D84"/>
    <mergeCell ref="B85:D85"/>
    <mergeCell ref="B87:D87"/>
    <mergeCell ref="B88:D88"/>
    <mergeCell ref="B90:D90"/>
    <mergeCell ref="B91:D91"/>
    <mergeCell ref="B79:L7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3:D33"/>
    <mergeCell ref="B34:D34"/>
    <mergeCell ref="B23:D2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0+(H51+H75+H87+H117+H123)</f>
        <v>9993647.3900000006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0+H52+H76+H88+H118+H124</f>
        <v>9993647.3900000006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1228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ROUND(0+((H51+H75+H87+H117+H123)*1.21),2)</f>
        <v>12092313.34</v>
      </c>
      <c r="K11" s="1"/>
      <c r="L11" s="1"/>
      <c r="M11" s="13"/>
      <c r="N11" s="2"/>
      <c r="O11" s="2"/>
      <c r="P11" s="2"/>
      <c r="Q11" s="33">
        <f>IF(SUM(K20:K24)&gt;0,ROUND(SUM(S20:S24)/SUM(K20:K24)-1,8),0)</f>
        <v>744566.36456124997</v>
      </c>
      <c r="R11" s="9">
        <f>AVERAGE(J51,J75,J87,J117,J123)</f>
        <v>419733.1920000001</v>
      </c>
      <c r="S11" s="9">
        <f>J10*(1+Q11)</f>
        <v>7440943699526.7148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0+J30+J33+J36+J39+J42+J45+J48</f>
        <v>1288197.3100000001</v>
      </c>
      <c r="L20" s="38">
        <f>0+L51</f>
        <v>1558718.75</v>
      </c>
      <c r="M20" s="13"/>
      <c r="N20" s="2"/>
      <c r="O20" s="2"/>
      <c r="P20" s="2"/>
      <c r="Q20" s="2"/>
      <c r="S20" s="9">
        <f>S51</f>
        <v>348486279502.63635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0+J54+J57+J60+J63+J66+J69+J72</f>
        <v>4111329.7099999995</v>
      </c>
      <c r="L21" s="38">
        <f>0+L75</f>
        <v>4974708.9500000002</v>
      </c>
      <c r="M21" s="13"/>
      <c r="N21" s="2"/>
      <c r="O21" s="2"/>
      <c r="P21" s="2"/>
      <c r="Q21" s="2"/>
      <c r="S21" s="9">
        <f>S75</f>
        <v>3549640831738.9326</v>
      </c>
    </row>
    <row r="22">
      <c r="A22" s="10"/>
      <c r="B22" s="36">
        <v>4</v>
      </c>
      <c r="C22" s="1"/>
      <c r="D22" s="1"/>
      <c r="E22" s="37" t="s">
        <v>193</v>
      </c>
      <c r="F22" s="1"/>
      <c r="G22" s="1"/>
      <c r="H22" s="1"/>
      <c r="I22" s="1"/>
      <c r="J22" s="1"/>
      <c r="K22" s="38">
        <f>0+J78+J81+J84</f>
        <v>435949.69999999995</v>
      </c>
      <c r="L22" s="38">
        <f>0+L87</f>
        <v>527499.14000000001</v>
      </c>
      <c r="M22" s="13"/>
      <c r="N22" s="2"/>
      <c r="O22" s="2"/>
      <c r="P22" s="2"/>
      <c r="Q22" s="2"/>
      <c r="S22" s="9">
        <f>S87</f>
        <v>39911386852.868019</v>
      </c>
    </row>
    <row r="23">
      <c r="A23" s="10"/>
      <c r="B23" s="36">
        <v>8</v>
      </c>
      <c r="C23" s="1"/>
      <c r="D23" s="1"/>
      <c r="E23" s="37" t="s">
        <v>111</v>
      </c>
      <c r="F23" s="1"/>
      <c r="G23" s="1"/>
      <c r="H23" s="1"/>
      <c r="I23" s="1"/>
      <c r="J23" s="1"/>
      <c r="K23" s="38">
        <f>0+J90+J93+J96+J99+J102+J105+J108+J111+J114</f>
        <v>4083491.6699999999</v>
      </c>
      <c r="L23" s="38">
        <f>0+L117</f>
        <v>4941024.9199999999</v>
      </c>
      <c r="M23" s="13"/>
      <c r="N23" s="2"/>
      <c r="O23" s="2"/>
      <c r="P23" s="2"/>
      <c r="Q23" s="2"/>
      <c r="S23" s="9">
        <f>S117</f>
        <v>3501733966614.6973</v>
      </c>
    </row>
    <row r="24">
      <c r="A24" s="10"/>
      <c r="B24" s="36">
        <v>9</v>
      </c>
      <c r="C24" s="1"/>
      <c r="D24" s="1"/>
      <c r="E24" s="37" t="s">
        <v>112</v>
      </c>
      <c r="F24" s="1"/>
      <c r="G24" s="1"/>
      <c r="H24" s="1"/>
      <c r="I24" s="1"/>
      <c r="J24" s="1"/>
      <c r="K24" s="38">
        <f>0+J120</f>
        <v>74679</v>
      </c>
      <c r="L24" s="38">
        <f>0+L123</f>
        <v>90361.589999999997</v>
      </c>
      <c r="M24" s="13"/>
      <c r="N24" s="2"/>
      <c r="O24" s="2"/>
      <c r="P24" s="2"/>
      <c r="Q24" s="2"/>
      <c r="S24" s="9">
        <f>S123</f>
        <v>1171234817.6099997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39"/>
      <c r="N25" s="2"/>
      <c r="O25" s="2"/>
      <c r="P25" s="2"/>
      <c r="Q25" s="2"/>
    </row>
    <row r="26" ht="14" customHeight="1">
      <c r="A26" s="4"/>
      <c r="B26" s="28" t="s">
        <v>113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40"/>
      <c r="N27" s="2"/>
      <c r="O27" s="2"/>
      <c r="P27" s="2"/>
      <c r="Q27" s="2"/>
    </row>
    <row r="28" ht="18" customHeight="1">
      <c r="A28" s="10"/>
      <c r="B28" s="34" t="s">
        <v>114</v>
      </c>
      <c r="C28" s="34" t="s">
        <v>106</v>
      </c>
      <c r="D28" s="34" t="s">
        <v>115</v>
      </c>
      <c r="E28" s="34" t="s">
        <v>107</v>
      </c>
      <c r="F28" s="34" t="s">
        <v>116</v>
      </c>
      <c r="G28" s="35" t="s">
        <v>117</v>
      </c>
      <c r="H28" s="23" t="s">
        <v>118</v>
      </c>
      <c r="I28" s="23" t="s">
        <v>119</v>
      </c>
      <c r="J28" s="23" t="s">
        <v>17</v>
      </c>
      <c r="K28" s="35" t="s">
        <v>120</v>
      </c>
      <c r="L28" s="23" t="s">
        <v>18</v>
      </c>
      <c r="M28" s="41"/>
      <c r="N28" s="2"/>
      <c r="O28" s="2"/>
      <c r="P28" s="2"/>
      <c r="Q28" s="2"/>
    </row>
    <row r="29" ht="40" customHeight="1">
      <c r="A29" s="10"/>
      <c r="B29" s="42" t="s">
        <v>121</v>
      </c>
      <c r="C29" s="1"/>
      <c r="D29" s="1"/>
      <c r="E29" s="1"/>
      <c r="F29" s="1"/>
      <c r="G29" s="1"/>
      <c r="H29" s="43"/>
      <c r="I29" s="1"/>
      <c r="J29" s="43"/>
      <c r="K29" s="1"/>
      <c r="L29" s="1"/>
      <c r="M29" s="13"/>
      <c r="N29" s="2"/>
      <c r="O29" s="2"/>
      <c r="P29" s="2"/>
      <c r="Q29" s="2"/>
    </row>
    <row r="30">
      <c r="A30" s="10"/>
      <c r="B30" s="44">
        <v>655</v>
      </c>
      <c r="C30" s="45" t="s">
        <v>1159</v>
      </c>
      <c r="D30" s="45" t="s">
        <v>7</v>
      </c>
      <c r="E30" s="45" t="s">
        <v>1160</v>
      </c>
      <c r="F30" s="45" t="s">
        <v>7</v>
      </c>
      <c r="G30" s="46" t="s">
        <v>499</v>
      </c>
      <c r="H30" s="47">
        <v>4390.7669999999998</v>
      </c>
      <c r="I30" s="26">
        <v>200.00999999999999</v>
      </c>
      <c r="J30" s="48">
        <f>ROUND(H30*I30,2)</f>
        <v>878197.31000000006</v>
      </c>
      <c r="K30" s="49">
        <v>0.20999999999999999</v>
      </c>
      <c r="L30" s="50">
        <f>ROUND(J30*1.21,2)</f>
        <v>1062618.75</v>
      </c>
      <c r="M30" s="13"/>
      <c r="N30" s="2"/>
      <c r="O30" s="2"/>
      <c r="P30" s="2"/>
      <c r="Q30" s="33">
        <f>IF(ISNUMBER(K30),IF(H30&gt;0,IF(I30&gt;0,J30,0),0),0)</f>
        <v>878197.31000000006</v>
      </c>
      <c r="R30" s="9">
        <f>IF(ISNUMBER(K30)=FALSE,J30,0)</f>
        <v>0</v>
      </c>
    </row>
    <row r="31">
      <c r="A31" s="10"/>
      <c r="B31" s="51" t="s">
        <v>125</v>
      </c>
      <c r="C31" s="1"/>
      <c r="D31" s="1"/>
      <c r="E31" s="52" t="s">
        <v>1160</v>
      </c>
      <c r="F31" s="1"/>
      <c r="G31" s="1"/>
      <c r="H31" s="43"/>
      <c r="I31" s="1"/>
      <c r="J31" s="43"/>
      <c r="K31" s="1"/>
      <c r="L31" s="1"/>
      <c r="M31" s="13"/>
      <c r="N31" s="2"/>
      <c r="O31" s="2"/>
      <c r="P31" s="2"/>
      <c r="Q31" s="2"/>
    </row>
    <row r="32" thickBot="1">
      <c r="A32" s="10"/>
      <c r="B32" s="53" t="s">
        <v>127</v>
      </c>
      <c r="C32" s="54"/>
      <c r="D32" s="54"/>
      <c r="E32" s="55" t="s">
        <v>1229</v>
      </c>
      <c r="F32" s="54"/>
      <c r="G32" s="54"/>
      <c r="H32" s="56"/>
      <c r="I32" s="54"/>
      <c r="J32" s="56"/>
      <c r="K32" s="54"/>
      <c r="L32" s="54"/>
      <c r="M32" s="13"/>
      <c r="N32" s="2"/>
      <c r="O32" s="2"/>
      <c r="P32" s="2"/>
      <c r="Q32" s="2"/>
    </row>
    <row r="33" thickTop="1">
      <c r="A33" s="10"/>
      <c r="B33" s="44">
        <v>656</v>
      </c>
      <c r="C33" s="45" t="s">
        <v>195</v>
      </c>
      <c r="D33" s="45" t="s">
        <v>7</v>
      </c>
      <c r="E33" s="45" t="s">
        <v>196</v>
      </c>
      <c r="F33" s="45" t="s">
        <v>7</v>
      </c>
      <c r="G33" s="46" t="s">
        <v>124</v>
      </c>
      <c r="H33" s="57">
        <v>1</v>
      </c>
      <c r="I33" s="58">
        <v>5000</v>
      </c>
      <c r="J33" s="59">
        <f>ROUND(H33*I33,2)</f>
        <v>5000</v>
      </c>
      <c r="K33" s="60">
        <v>0.20999999999999999</v>
      </c>
      <c r="L33" s="61">
        <f>ROUND(J33*1.21,2)</f>
        <v>6050</v>
      </c>
      <c r="M33" s="13"/>
      <c r="N33" s="2"/>
      <c r="O33" s="2"/>
      <c r="P33" s="2"/>
      <c r="Q33" s="33">
        <f>IF(ISNUMBER(K33),IF(H33&gt;0,IF(I33&gt;0,J33,0),0),0)</f>
        <v>5000</v>
      </c>
      <c r="R33" s="9">
        <f>IF(ISNUMBER(K33)=FALSE,J33,0)</f>
        <v>0</v>
      </c>
    </row>
    <row r="34">
      <c r="A34" s="10"/>
      <c r="B34" s="51" t="s">
        <v>125</v>
      </c>
      <c r="C34" s="1"/>
      <c r="D34" s="1"/>
      <c r="E34" s="52" t="s">
        <v>196</v>
      </c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 thickBot="1">
      <c r="A35" s="10"/>
      <c r="B35" s="53" t="s">
        <v>127</v>
      </c>
      <c r="C35" s="54"/>
      <c r="D35" s="54"/>
      <c r="E35" s="55" t="s">
        <v>1162</v>
      </c>
      <c r="F35" s="54"/>
      <c r="G35" s="54"/>
      <c r="H35" s="56"/>
      <c r="I35" s="54"/>
      <c r="J35" s="56"/>
      <c r="K35" s="54"/>
      <c r="L35" s="54"/>
      <c r="M35" s="13"/>
      <c r="N35" s="2"/>
      <c r="O35" s="2"/>
      <c r="P35" s="2"/>
      <c r="Q35" s="2"/>
    </row>
    <row r="36" thickTop="1">
      <c r="A36" s="10"/>
      <c r="B36" s="44">
        <v>657</v>
      </c>
      <c r="C36" s="45" t="s">
        <v>929</v>
      </c>
      <c r="D36" s="45" t="s">
        <v>7</v>
      </c>
      <c r="E36" s="45" t="s">
        <v>930</v>
      </c>
      <c r="F36" s="45" t="s">
        <v>7</v>
      </c>
      <c r="G36" s="46" t="s">
        <v>124</v>
      </c>
      <c r="H36" s="57">
        <v>1</v>
      </c>
      <c r="I36" s="58">
        <v>125000</v>
      </c>
      <c r="J36" s="59">
        <f>ROUND(H36*I36,2)</f>
        <v>125000</v>
      </c>
      <c r="K36" s="60">
        <v>0.20999999999999999</v>
      </c>
      <c r="L36" s="61">
        <f>ROUND(J36*1.21,2)</f>
        <v>151250</v>
      </c>
      <c r="M36" s="13"/>
      <c r="N36" s="2"/>
      <c r="O36" s="2"/>
      <c r="P36" s="2"/>
      <c r="Q36" s="33">
        <f>IF(ISNUMBER(K36),IF(H36&gt;0,IF(I36&gt;0,J36,0),0),0)</f>
        <v>125000</v>
      </c>
      <c r="R36" s="9">
        <f>IF(ISNUMBER(K36)=FALSE,J36,0)</f>
        <v>0</v>
      </c>
    </row>
    <row r="37">
      <c r="A37" s="10"/>
      <c r="B37" s="51" t="s">
        <v>125</v>
      </c>
      <c r="C37" s="1"/>
      <c r="D37" s="1"/>
      <c r="E37" s="52" t="s">
        <v>930</v>
      </c>
      <c r="F37" s="1"/>
      <c r="G37" s="1"/>
      <c r="H37" s="43"/>
      <c r="I37" s="1"/>
      <c r="J37" s="43"/>
      <c r="K37" s="1"/>
      <c r="L37" s="1"/>
      <c r="M37" s="13"/>
      <c r="N37" s="2"/>
      <c r="O37" s="2"/>
      <c r="P37" s="2"/>
      <c r="Q37" s="2"/>
    </row>
    <row r="38" thickBot="1">
      <c r="A38" s="10"/>
      <c r="B38" s="53" t="s">
        <v>127</v>
      </c>
      <c r="C38" s="54"/>
      <c r="D38" s="54"/>
      <c r="E38" s="55" t="s">
        <v>1163</v>
      </c>
      <c r="F38" s="54"/>
      <c r="G38" s="54"/>
      <c r="H38" s="56"/>
      <c r="I38" s="54"/>
      <c r="J38" s="56"/>
      <c r="K38" s="54"/>
      <c r="L38" s="54"/>
      <c r="M38" s="13"/>
      <c r="N38" s="2"/>
      <c r="O38" s="2"/>
      <c r="P38" s="2"/>
      <c r="Q38" s="2"/>
    </row>
    <row r="39" thickTop="1">
      <c r="A39" s="10"/>
      <c r="B39" s="44">
        <v>658</v>
      </c>
      <c r="C39" s="45" t="s">
        <v>1164</v>
      </c>
      <c r="D39" s="45" t="s">
        <v>7</v>
      </c>
      <c r="E39" s="45" t="s">
        <v>1165</v>
      </c>
      <c r="F39" s="45" t="s">
        <v>7</v>
      </c>
      <c r="G39" s="46" t="s">
        <v>1166</v>
      </c>
      <c r="H39" s="57">
        <v>1</v>
      </c>
      <c r="I39" s="58">
        <v>95000</v>
      </c>
      <c r="J39" s="59">
        <f>ROUND(H39*I39,2)</f>
        <v>95000</v>
      </c>
      <c r="K39" s="60">
        <v>0.20999999999999999</v>
      </c>
      <c r="L39" s="61">
        <f>ROUND(J39*1.21,2)</f>
        <v>114950</v>
      </c>
      <c r="M39" s="13"/>
      <c r="N39" s="2"/>
      <c r="O39" s="2"/>
      <c r="P39" s="2"/>
      <c r="Q39" s="33">
        <f>IF(ISNUMBER(K39),IF(H39&gt;0,IF(I39&gt;0,J39,0),0),0)</f>
        <v>95000</v>
      </c>
      <c r="R39" s="9">
        <f>IF(ISNUMBER(K39)=FALSE,J39,0)</f>
        <v>0</v>
      </c>
    </row>
    <row r="40">
      <c r="A40" s="10"/>
      <c r="B40" s="51" t="s">
        <v>125</v>
      </c>
      <c r="C40" s="1"/>
      <c r="D40" s="1"/>
      <c r="E40" s="52" t="s">
        <v>1165</v>
      </c>
      <c r="F40" s="1"/>
      <c r="G40" s="1"/>
      <c r="H40" s="43"/>
      <c r="I40" s="1"/>
      <c r="J40" s="43"/>
      <c r="K40" s="1"/>
      <c r="L40" s="1"/>
      <c r="M40" s="13"/>
      <c r="N40" s="2"/>
      <c r="O40" s="2"/>
      <c r="P40" s="2"/>
      <c r="Q40" s="2"/>
    </row>
    <row r="41" thickBot="1">
      <c r="A41" s="10"/>
      <c r="B41" s="53" t="s">
        <v>127</v>
      </c>
      <c r="C41" s="54"/>
      <c r="D41" s="54"/>
      <c r="E41" s="55" t="s">
        <v>1167</v>
      </c>
      <c r="F41" s="54"/>
      <c r="G41" s="54"/>
      <c r="H41" s="56"/>
      <c r="I41" s="54"/>
      <c r="J41" s="56"/>
      <c r="K41" s="54"/>
      <c r="L41" s="54"/>
      <c r="M41" s="13"/>
      <c r="N41" s="2"/>
      <c r="O41" s="2"/>
      <c r="P41" s="2"/>
      <c r="Q41" s="2"/>
    </row>
    <row r="42" thickTop="1">
      <c r="A42" s="10"/>
      <c r="B42" s="44">
        <v>659</v>
      </c>
      <c r="C42" s="45" t="s">
        <v>207</v>
      </c>
      <c r="D42" s="45" t="s">
        <v>7</v>
      </c>
      <c r="E42" s="45" t="s">
        <v>936</v>
      </c>
      <c r="F42" s="45" t="s">
        <v>7</v>
      </c>
      <c r="G42" s="46" t="s">
        <v>124</v>
      </c>
      <c r="H42" s="57">
        <v>1</v>
      </c>
      <c r="I42" s="58">
        <v>75000</v>
      </c>
      <c r="J42" s="59">
        <f>ROUND(H42*I42,2)</f>
        <v>75000</v>
      </c>
      <c r="K42" s="60">
        <v>0.20999999999999999</v>
      </c>
      <c r="L42" s="61">
        <f>ROUND(J42*1.21,2)</f>
        <v>90750</v>
      </c>
      <c r="M42" s="13"/>
      <c r="N42" s="2"/>
      <c r="O42" s="2"/>
      <c r="P42" s="2"/>
      <c r="Q42" s="33">
        <f>IF(ISNUMBER(K42),IF(H42&gt;0,IF(I42&gt;0,J42,0),0),0)</f>
        <v>75000</v>
      </c>
      <c r="R42" s="9">
        <f>IF(ISNUMBER(K42)=FALSE,J42,0)</f>
        <v>0</v>
      </c>
    </row>
    <row r="43">
      <c r="A43" s="10"/>
      <c r="B43" s="51" t="s">
        <v>125</v>
      </c>
      <c r="C43" s="1"/>
      <c r="D43" s="1"/>
      <c r="E43" s="52" t="s">
        <v>936</v>
      </c>
      <c r="F43" s="1"/>
      <c r="G43" s="1"/>
      <c r="H43" s="43"/>
      <c r="I43" s="1"/>
      <c r="J43" s="43"/>
      <c r="K43" s="1"/>
      <c r="L43" s="1"/>
      <c r="M43" s="13"/>
      <c r="N43" s="2"/>
      <c r="O43" s="2"/>
      <c r="P43" s="2"/>
      <c r="Q43" s="2"/>
    </row>
    <row r="44" thickBot="1">
      <c r="A44" s="10"/>
      <c r="B44" s="53" t="s">
        <v>127</v>
      </c>
      <c r="C44" s="54"/>
      <c r="D44" s="54"/>
      <c r="E44" s="55" t="s">
        <v>1168</v>
      </c>
      <c r="F44" s="54"/>
      <c r="G44" s="54"/>
      <c r="H44" s="56"/>
      <c r="I44" s="54"/>
      <c r="J44" s="56"/>
      <c r="K44" s="54"/>
      <c r="L44" s="54"/>
      <c r="M44" s="13"/>
      <c r="N44" s="2"/>
      <c r="O44" s="2"/>
      <c r="P44" s="2"/>
      <c r="Q44" s="2"/>
    </row>
    <row r="45" thickTop="1">
      <c r="A45" s="10"/>
      <c r="B45" s="44">
        <v>660</v>
      </c>
      <c r="C45" s="45" t="s">
        <v>1169</v>
      </c>
      <c r="D45" s="45" t="s">
        <v>7</v>
      </c>
      <c r="E45" s="45" t="s">
        <v>218</v>
      </c>
      <c r="F45" s="45" t="s">
        <v>7</v>
      </c>
      <c r="G45" s="46" t="s">
        <v>124</v>
      </c>
      <c r="H45" s="57">
        <v>1</v>
      </c>
      <c r="I45" s="58">
        <v>20000</v>
      </c>
      <c r="J45" s="59">
        <f>ROUND(H45*I45,2)</f>
        <v>20000</v>
      </c>
      <c r="K45" s="60">
        <v>0.20999999999999999</v>
      </c>
      <c r="L45" s="61">
        <f>ROUND(J45*1.21,2)</f>
        <v>24200</v>
      </c>
      <c r="M45" s="13"/>
      <c r="N45" s="2"/>
      <c r="O45" s="2"/>
      <c r="P45" s="2"/>
      <c r="Q45" s="33">
        <f>IF(ISNUMBER(K45),IF(H45&gt;0,IF(I45&gt;0,J45,0),0),0)</f>
        <v>20000</v>
      </c>
      <c r="R45" s="9">
        <f>IF(ISNUMBER(K45)=FALSE,J45,0)</f>
        <v>0</v>
      </c>
    </row>
    <row r="46">
      <c r="A46" s="10"/>
      <c r="B46" s="51" t="s">
        <v>125</v>
      </c>
      <c r="C46" s="1"/>
      <c r="D46" s="1"/>
      <c r="E46" s="52" t="s">
        <v>218</v>
      </c>
      <c r="F46" s="1"/>
      <c r="G46" s="1"/>
      <c r="H46" s="43"/>
      <c r="I46" s="1"/>
      <c r="J46" s="43"/>
      <c r="K46" s="1"/>
      <c r="L46" s="1"/>
      <c r="M46" s="13"/>
      <c r="N46" s="2"/>
      <c r="O46" s="2"/>
      <c r="P46" s="2"/>
      <c r="Q46" s="2"/>
    </row>
    <row r="47" thickBot="1">
      <c r="A47" s="10"/>
      <c r="B47" s="53" t="s">
        <v>127</v>
      </c>
      <c r="C47" s="54"/>
      <c r="D47" s="54"/>
      <c r="E47" s="55" t="s">
        <v>1170</v>
      </c>
      <c r="F47" s="54"/>
      <c r="G47" s="54"/>
      <c r="H47" s="56"/>
      <c r="I47" s="54"/>
      <c r="J47" s="56"/>
      <c r="K47" s="54"/>
      <c r="L47" s="54"/>
      <c r="M47" s="13"/>
      <c r="N47" s="2"/>
      <c r="O47" s="2"/>
      <c r="P47" s="2"/>
      <c r="Q47" s="2"/>
    </row>
    <row r="48" thickTop="1">
      <c r="A48" s="10"/>
      <c r="B48" s="44">
        <v>661</v>
      </c>
      <c r="C48" s="45" t="s">
        <v>220</v>
      </c>
      <c r="D48" s="45" t="s">
        <v>7</v>
      </c>
      <c r="E48" s="45" t="s">
        <v>221</v>
      </c>
      <c r="F48" s="45" t="s">
        <v>7</v>
      </c>
      <c r="G48" s="46" t="s">
        <v>124</v>
      </c>
      <c r="H48" s="57">
        <v>1</v>
      </c>
      <c r="I48" s="58">
        <v>90000</v>
      </c>
      <c r="J48" s="59">
        <f>ROUND(H48*I48,2)</f>
        <v>90000</v>
      </c>
      <c r="K48" s="60">
        <v>0.20999999999999999</v>
      </c>
      <c r="L48" s="61">
        <f>ROUND(J48*1.21,2)</f>
        <v>108900</v>
      </c>
      <c r="M48" s="13"/>
      <c r="N48" s="2"/>
      <c r="O48" s="2"/>
      <c r="P48" s="2"/>
      <c r="Q48" s="33">
        <f>IF(ISNUMBER(K48),IF(H48&gt;0,IF(I48&gt;0,J48,0),0),0)</f>
        <v>90000</v>
      </c>
      <c r="R48" s="9">
        <f>IF(ISNUMBER(K48)=FALSE,J48,0)</f>
        <v>0</v>
      </c>
    </row>
    <row r="49">
      <c r="A49" s="10"/>
      <c r="B49" s="51" t="s">
        <v>125</v>
      </c>
      <c r="C49" s="1"/>
      <c r="D49" s="1"/>
      <c r="E49" s="52" t="s">
        <v>221</v>
      </c>
      <c r="F49" s="1"/>
      <c r="G49" s="1"/>
      <c r="H49" s="43"/>
      <c r="I49" s="1"/>
      <c r="J49" s="43"/>
      <c r="K49" s="1"/>
      <c r="L49" s="1"/>
      <c r="M49" s="13"/>
      <c r="N49" s="2"/>
      <c r="O49" s="2"/>
      <c r="P49" s="2"/>
      <c r="Q49" s="2"/>
    </row>
    <row r="50" thickBot="1">
      <c r="A50" s="10"/>
      <c r="B50" s="53" t="s">
        <v>127</v>
      </c>
      <c r="C50" s="54"/>
      <c r="D50" s="54"/>
      <c r="E50" s="55" t="s">
        <v>1171</v>
      </c>
      <c r="F50" s="54"/>
      <c r="G50" s="54"/>
      <c r="H50" s="56"/>
      <c r="I50" s="54"/>
      <c r="J50" s="56"/>
      <c r="K50" s="54"/>
      <c r="L50" s="54"/>
      <c r="M50" s="13"/>
      <c r="N50" s="2"/>
      <c r="O50" s="2"/>
      <c r="P50" s="2"/>
      <c r="Q50" s="2"/>
    </row>
    <row r="51" thickTop="1" thickBot="1" ht="25" customHeight="1">
      <c r="A51" s="10"/>
      <c r="B51" s="1"/>
      <c r="C51" s="62">
        <v>0</v>
      </c>
      <c r="D51" s="1"/>
      <c r="E51" s="63" t="s">
        <v>108</v>
      </c>
      <c r="F51" s="1"/>
      <c r="G51" s="64" t="s">
        <v>137</v>
      </c>
      <c r="H51" s="65">
        <f>J30+J33+J36+J39+J42+J45+J48</f>
        <v>1288197.3100000001</v>
      </c>
      <c r="I51" s="64" t="s">
        <v>138</v>
      </c>
      <c r="J51" s="66">
        <f>(L51-H51)</f>
        <v>270521.43999999994</v>
      </c>
      <c r="K51" s="64" t="s">
        <v>139</v>
      </c>
      <c r="L51" s="67">
        <f>ROUND((J30+J33+J36+J39+J42+J45+J48)*1.21,2)</f>
        <v>1558718.75</v>
      </c>
      <c r="M51" s="13"/>
      <c r="N51" s="2"/>
      <c r="O51" s="2"/>
      <c r="P51" s="2"/>
      <c r="Q51" s="33">
        <f>0+Q30+Q33+Q36+Q39+Q42+Q45+Q48</f>
        <v>1288197.3100000001</v>
      </c>
      <c r="R51" s="9">
        <f>0+R30+R33+R36+R39+R42+R45+R48</f>
        <v>0</v>
      </c>
      <c r="S51" s="68">
        <f>Q51*(1+J51)+R51</f>
        <v>348486279502.63635</v>
      </c>
    </row>
    <row r="52" thickTop="1" thickBot="1" ht="25" customHeight="1">
      <c r="A52" s="10"/>
      <c r="B52" s="69"/>
      <c r="C52" s="69"/>
      <c r="D52" s="69"/>
      <c r="E52" s="70"/>
      <c r="F52" s="69"/>
      <c r="G52" s="71" t="s">
        <v>140</v>
      </c>
      <c r="H52" s="72">
        <f>0+J30+J33+J36+J39+J42+J45+J48</f>
        <v>1288197.3100000001</v>
      </c>
      <c r="I52" s="71" t="s">
        <v>141</v>
      </c>
      <c r="J52" s="73">
        <f>0+J51</f>
        <v>270521.43999999994</v>
      </c>
      <c r="K52" s="71" t="s">
        <v>142</v>
      </c>
      <c r="L52" s="74">
        <f>0+L51</f>
        <v>1558718.75</v>
      </c>
      <c r="M52" s="13"/>
      <c r="N52" s="2"/>
      <c r="O52" s="2"/>
      <c r="P52" s="2"/>
      <c r="Q52" s="2"/>
    </row>
    <row r="53" ht="40" customHeight="1">
      <c r="A53" s="10"/>
      <c r="B53" s="75" t="s">
        <v>143</v>
      </c>
      <c r="C53" s="1"/>
      <c r="D53" s="1"/>
      <c r="E53" s="1"/>
      <c r="F53" s="1"/>
      <c r="G53" s="1"/>
      <c r="H53" s="43"/>
      <c r="I53" s="1"/>
      <c r="J53" s="43"/>
      <c r="K53" s="1"/>
      <c r="L53" s="1"/>
      <c r="M53" s="13"/>
      <c r="N53" s="2"/>
      <c r="O53" s="2"/>
      <c r="P53" s="2"/>
      <c r="Q53" s="2"/>
    </row>
    <row r="54">
      <c r="A54" s="10"/>
      <c r="B54" s="44">
        <v>662</v>
      </c>
      <c r="C54" s="45" t="s">
        <v>1175</v>
      </c>
      <c r="D54" s="45" t="s">
        <v>7</v>
      </c>
      <c r="E54" s="45" t="s">
        <v>1176</v>
      </c>
      <c r="F54" s="45" t="s">
        <v>7</v>
      </c>
      <c r="G54" s="46" t="s">
        <v>224</v>
      </c>
      <c r="H54" s="47">
        <v>430.19999999999999</v>
      </c>
      <c r="I54" s="26">
        <v>847.78999999999996</v>
      </c>
      <c r="J54" s="48">
        <f>ROUND(H54*I54,2)</f>
        <v>364719.26000000001</v>
      </c>
      <c r="K54" s="49">
        <v>0.20999999999999999</v>
      </c>
      <c r="L54" s="50">
        <f>ROUND(J54*1.21,2)</f>
        <v>441310.29999999999</v>
      </c>
      <c r="M54" s="13"/>
      <c r="N54" s="2"/>
      <c r="O54" s="2"/>
      <c r="P54" s="2"/>
      <c r="Q54" s="33">
        <f>IF(ISNUMBER(K54),IF(H54&gt;0,IF(I54&gt;0,J54,0),0),0)</f>
        <v>364719.26000000001</v>
      </c>
      <c r="R54" s="9">
        <f>IF(ISNUMBER(K54)=FALSE,J54,0)</f>
        <v>0</v>
      </c>
    </row>
    <row r="55">
      <c r="A55" s="10"/>
      <c r="B55" s="51" t="s">
        <v>125</v>
      </c>
      <c r="C55" s="1"/>
      <c r="D55" s="1"/>
      <c r="E55" s="52" t="s">
        <v>1176</v>
      </c>
      <c r="F55" s="1"/>
      <c r="G55" s="1"/>
      <c r="H55" s="43"/>
      <c r="I55" s="1"/>
      <c r="J55" s="43"/>
      <c r="K55" s="1"/>
      <c r="L55" s="1"/>
      <c r="M55" s="13"/>
      <c r="N55" s="2"/>
      <c r="O55" s="2"/>
      <c r="P55" s="2"/>
      <c r="Q55" s="2"/>
    </row>
    <row r="56" thickBot="1">
      <c r="A56" s="10"/>
      <c r="B56" s="53" t="s">
        <v>127</v>
      </c>
      <c r="C56" s="54"/>
      <c r="D56" s="54"/>
      <c r="E56" s="55" t="s">
        <v>1230</v>
      </c>
      <c r="F56" s="54"/>
      <c r="G56" s="54"/>
      <c r="H56" s="56"/>
      <c r="I56" s="54"/>
      <c r="J56" s="56"/>
      <c r="K56" s="54"/>
      <c r="L56" s="54"/>
      <c r="M56" s="13"/>
      <c r="N56" s="2"/>
      <c r="O56" s="2"/>
      <c r="P56" s="2"/>
      <c r="Q56" s="2"/>
    </row>
    <row r="57" thickTop="1">
      <c r="A57" s="10"/>
      <c r="B57" s="44">
        <v>663</v>
      </c>
      <c r="C57" s="45" t="s">
        <v>1178</v>
      </c>
      <c r="D57" s="45" t="s">
        <v>7</v>
      </c>
      <c r="E57" s="45" t="s">
        <v>1179</v>
      </c>
      <c r="F57" s="45" t="s">
        <v>7</v>
      </c>
      <c r="G57" s="46" t="s">
        <v>224</v>
      </c>
      <c r="H57" s="57">
        <v>2009.115</v>
      </c>
      <c r="I57" s="58">
        <v>666.83000000000004</v>
      </c>
      <c r="J57" s="59">
        <f>ROUND(H57*I57,2)</f>
        <v>1339738.1599999999</v>
      </c>
      <c r="K57" s="60">
        <v>0.20999999999999999</v>
      </c>
      <c r="L57" s="61">
        <f>ROUND(J57*1.21,2)</f>
        <v>1621083.1699999999</v>
      </c>
      <c r="M57" s="13"/>
      <c r="N57" s="2"/>
      <c r="O57" s="2"/>
      <c r="P57" s="2"/>
      <c r="Q57" s="33">
        <f>IF(ISNUMBER(K57),IF(H57&gt;0,IF(I57&gt;0,J57,0),0),0)</f>
        <v>1339738.1599999999</v>
      </c>
      <c r="R57" s="9">
        <f>IF(ISNUMBER(K57)=FALSE,J57,0)</f>
        <v>0</v>
      </c>
    </row>
    <row r="58">
      <c r="A58" s="10"/>
      <c r="B58" s="51" t="s">
        <v>125</v>
      </c>
      <c r="C58" s="1"/>
      <c r="D58" s="1"/>
      <c r="E58" s="52" t="s">
        <v>1179</v>
      </c>
      <c r="F58" s="1"/>
      <c r="G58" s="1"/>
      <c r="H58" s="43"/>
      <c r="I58" s="1"/>
      <c r="J58" s="43"/>
      <c r="K58" s="1"/>
      <c r="L58" s="1"/>
      <c r="M58" s="13"/>
      <c r="N58" s="2"/>
      <c r="O58" s="2"/>
      <c r="P58" s="2"/>
      <c r="Q58" s="2"/>
    </row>
    <row r="59" thickBot="1">
      <c r="A59" s="10"/>
      <c r="B59" s="53" t="s">
        <v>127</v>
      </c>
      <c r="C59" s="54"/>
      <c r="D59" s="54"/>
      <c r="E59" s="55" t="s">
        <v>1231</v>
      </c>
      <c r="F59" s="54"/>
      <c r="G59" s="54"/>
      <c r="H59" s="56"/>
      <c r="I59" s="54"/>
      <c r="J59" s="56"/>
      <c r="K59" s="54"/>
      <c r="L59" s="54"/>
      <c r="M59" s="13"/>
      <c r="N59" s="2"/>
      <c r="O59" s="2"/>
      <c r="P59" s="2"/>
      <c r="Q59" s="2"/>
    </row>
    <row r="60" thickTop="1">
      <c r="A60" s="10"/>
      <c r="B60" s="44">
        <v>664</v>
      </c>
      <c r="C60" s="45" t="s">
        <v>797</v>
      </c>
      <c r="D60" s="45" t="s">
        <v>7</v>
      </c>
      <c r="E60" s="45" t="s">
        <v>798</v>
      </c>
      <c r="F60" s="45" t="s">
        <v>7</v>
      </c>
      <c r="G60" s="46" t="s">
        <v>224</v>
      </c>
      <c r="H60" s="57">
        <v>2439.3150000000001</v>
      </c>
      <c r="I60" s="58">
        <v>20.600000000000001</v>
      </c>
      <c r="J60" s="59">
        <f>ROUND(H60*I60,2)</f>
        <v>50249.889999999999</v>
      </c>
      <c r="K60" s="60">
        <v>0.20999999999999999</v>
      </c>
      <c r="L60" s="61">
        <f>ROUND(J60*1.21,2)</f>
        <v>60802.370000000003</v>
      </c>
      <c r="M60" s="13"/>
      <c r="N60" s="2"/>
      <c r="O60" s="2"/>
      <c r="P60" s="2"/>
      <c r="Q60" s="33">
        <f>IF(ISNUMBER(K60),IF(H60&gt;0,IF(I60&gt;0,J60,0),0),0)</f>
        <v>50249.889999999999</v>
      </c>
      <c r="R60" s="9">
        <f>IF(ISNUMBER(K60)=FALSE,J60,0)</f>
        <v>0</v>
      </c>
    </row>
    <row r="61">
      <c r="A61" s="10"/>
      <c r="B61" s="51" t="s">
        <v>125</v>
      </c>
      <c r="C61" s="1"/>
      <c r="D61" s="1"/>
      <c r="E61" s="52" t="s">
        <v>798</v>
      </c>
      <c r="F61" s="1"/>
      <c r="G61" s="1"/>
      <c r="H61" s="43"/>
      <c r="I61" s="1"/>
      <c r="J61" s="43"/>
      <c r="K61" s="1"/>
      <c r="L61" s="1"/>
      <c r="M61" s="13"/>
      <c r="N61" s="2"/>
      <c r="O61" s="2"/>
      <c r="P61" s="2"/>
      <c r="Q61" s="2"/>
    </row>
    <row r="62" thickBot="1">
      <c r="A62" s="10"/>
      <c r="B62" s="53" t="s">
        <v>127</v>
      </c>
      <c r="C62" s="54"/>
      <c r="D62" s="54"/>
      <c r="E62" s="55" t="s">
        <v>1232</v>
      </c>
      <c r="F62" s="54"/>
      <c r="G62" s="54"/>
      <c r="H62" s="56"/>
      <c r="I62" s="54"/>
      <c r="J62" s="56"/>
      <c r="K62" s="54"/>
      <c r="L62" s="54"/>
      <c r="M62" s="13"/>
      <c r="N62" s="2"/>
      <c r="O62" s="2"/>
      <c r="P62" s="2"/>
      <c r="Q62" s="2"/>
    </row>
    <row r="63" thickTop="1">
      <c r="A63" s="10"/>
      <c r="B63" s="44">
        <v>665</v>
      </c>
      <c r="C63" s="45" t="s">
        <v>707</v>
      </c>
      <c r="D63" s="45" t="s">
        <v>7</v>
      </c>
      <c r="E63" s="45" t="s">
        <v>708</v>
      </c>
      <c r="F63" s="45" t="s">
        <v>7</v>
      </c>
      <c r="G63" s="46" t="s">
        <v>224</v>
      </c>
      <c r="H63" s="57">
        <v>271.36799999999999</v>
      </c>
      <c r="I63" s="58">
        <v>180.83000000000001</v>
      </c>
      <c r="J63" s="59">
        <f>ROUND(H63*I63,2)</f>
        <v>49071.480000000003</v>
      </c>
      <c r="K63" s="60">
        <v>0.20999999999999999</v>
      </c>
      <c r="L63" s="61">
        <f>ROUND(J63*1.21,2)</f>
        <v>59376.489999999998</v>
      </c>
      <c r="M63" s="13"/>
      <c r="N63" s="2"/>
      <c r="O63" s="2"/>
      <c r="P63" s="2"/>
      <c r="Q63" s="33">
        <f>IF(ISNUMBER(K63),IF(H63&gt;0,IF(I63&gt;0,J63,0),0),0)</f>
        <v>49071.480000000003</v>
      </c>
      <c r="R63" s="9">
        <f>IF(ISNUMBER(K63)=FALSE,J63,0)</f>
        <v>0</v>
      </c>
    </row>
    <row r="64">
      <c r="A64" s="10"/>
      <c r="B64" s="51" t="s">
        <v>125</v>
      </c>
      <c r="C64" s="1"/>
      <c r="D64" s="1"/>
      <c r="E64" s="52" t="s">
        <v>708</v>
      </c>
      <c r="F64" s="1"/>
      <c r="G64" s="1"/>
      <c r="H64" s="43"/>
      <c r="I64" s="1"/>
      <c r="J64" s="43"/>
      <c r="K64" s="1"/>
      <c r="L64" s="1"/>
      <c r="M64" s="13"/>
      <c r="N64" s="2"/>
      <c r="O64" s="2"/>
      <c r="P64" s="2"/>
      <c r="Q64" s="2"/>
    </row>
    <row r="65" thickBot="1">
      <c r="A65" s="10"/>
      <c r="B65" s="53" t="s">
        <v>127</v>
      </c>
      <c r="C65" s="54"/>
      <c r="D65" s="54"/>
      <c r="E65" s="55" t="s">
        <v>1233</v>
      </c>
      <c r="F65" s="54"/>
      <c r="G65" s="54"/>
      <c r="H65" s="56"/>
      <c r="I65" s="54"/>
      <c r="J65" s="56"/>
      <c r="K65" s="54"/>
      <c r="L65" s="54"/>
      <c r="M65" s="13"/>
      <c r="N65" s="2"/>
      <c r="O65" s="2"/>
      <c r="P65" s="2"/>
      <c r="Q65" s="2"/>
    </row>
    <row r="66" thickTop="1">
      <c r="A66" s="10"/>
      <c r="B66" s="44">
        <v>666</v>
      </c>
      <c r="C66" s="45" t="s">
        <v>1182</v>
      </c>
      <c r="D66" s="45" t="s">
        <v>7</v>
      </c>
      <c r="E66" s="45" t="s">
        <v>1183</v>
      </c>
      <c r="F66" s="45" t="s">
        <v>7</v>
      </c>
      <c r="G66" s="46" t="s">
        <v>224</v>
      </c>
      <c r="H66" s="57">
        <v>418.19999999999999</v>
      </c>
      <c r="I66" s="58">
        <v>987.11000000000001</v>
      </c>
      <c r="J66" s="59">
        <f>ROUND(H66*I66,2)</f>
        <v>412809.40000000002</v>
      </c>
      <c r="K66" s="60">
        <v>0.20999999999999999</v>
      </c>
      <c r="L66" s="61">
        <f>ROUND(J66*1.21,2)</f>
        <v>499499.37</v>
      </c>
      <c r="M66" s="13"/>
      <c r="N66" s="2"/>
      <c r="O66" s="2"/>
      <c r="P66" s="2"/>
      <c r="Q66" s="33">
        <f>IF(ISNUMBER(K66),IF(H66&gt;0,IF(I66&gt;0,J66,0),0),0)</f>
        <v>412809.40000000002</v>
      </c>
      <c r="R66" s="9">
        <f>IF(ISNUMBER(K66)=FALSE,J66,0)</f>
        <v>0</v>
      </c>
    </row>
    <row r="67">
      <c r="A67" s="10"/>
      <c r="B67" s="51" t="s">
        <v>125</v>
      </c>
      <c r="C67" s="1"/>
      <c r="D67" s="1"/>
      <c r="E67" s="52" t="s">
        <v>1183</v>
      </c>
      <c r="F67" s="1"/>
      <c r="G67" s="1"/>
      <c r="H67" s="43"/>
      <c r="I67" s="1"/>
      <c r="J67" s="43"/>
      <c r="K67" s="1"/>
      <c r="L67" s="1"/>
      <c r="M67" s="13"/>
      <c r="N67" s="2"/>
      <c r="O67" s="2"/>
      <c r="P67" s="2"/>
      <c r="Q67" s="2"/>
    </row>
    <row r="68" thickBot="1">
      <c r="A68" s="10"/>
      <c r="B68" s="53" t="s">
        <v>127</v>
      </c>
      <c r="C68" s="54"/>
      <c r="D68" s="54"/>
      <c r="E68" s="55" t="s">
        <v>1234</v>
      </c>
      <c r="F68" s="54"/>
      <c r="G68" s="54"/>
      <c r="H68" s="56"/>
      <c r="I68" s="54"/>
      <c r="J68" s="56"/>
      <c r="K68" s="54"/>
      <c r="L68" s="54"/>
      <c r="M68" s="13"/>
      <c r="N68" s="2"/>
      <c r="O68" s="2"/>
      <c r="P68" s="2"/>
      <c r="Q68" s="2"/>
    </row>
    <row r="69" thickTop="1">
      <c r="A69" s="10"/>
      <c r="B69" s="44">
        <v>667</v>
      </c>
      <c r="C69" s="45" t="s">
        <v>264</v>
      </c>
      <c r="D69" s="45" t="s">
        <v>7</v>
      </c>
      <c r="E69" s="45" t="s">
        <v>265</v>
      </c>
      <c r="F69" s="45" t="s">
        <v>7</v>
      </c>
      <c r="G69" s="46" t="s">
        <v>224</v>
      </c>
      <c r="H69" s="57">
        <v>1425.72</v>
      </c>
      <c r="I69" s="58">
        <v>1102.6500000000001</v>
      </c>
      <c r="J69" s="59">
        <f>ROUND(H69*I69,2)</f>
        <v>1572070.1599999999</v>
      </c>
      <c r="K69" s="60">
        <v>0.20999999999999999</v>
      </c>
      <c r="L69" s="61">
        <f>ROUND(J69*1.21,2)</f>
        <v>1902204.8899999999</v>
      </c>
      <c r="M69" s="13"/>
      <c r="N69" s="2"/>
      <c r="O69" s="2"/>
      <c r="P69" s="2"/>
      <c r="Q69" s="33">
        <f>IF(ISNUMBER(K69),IF(H69&gt;0,IF(I69&gt;0,J69,0),0),0)</f>
        <v>1572070.1599999999</v>
      </c>
      <c r="R69" s="9">
        <f>IF(ISNUMBER(K69)=FALSE,J69,0)</f>
        <v>0</v>
      </c>
    </row>
    <row r="70">
      <c r="A70" s="10"/>
      <c r="B70" s="51" t="s">
        <v>125</v>
      </c>
      <c r="C70" s="1"/>
      <c r="D70" s="1"/>
      <c r="E70" s="52" t="s">
        <v>265</v>
      </c>
      <c r="F70" s="1"/>
      <c r="G70" s="1"/>
      <c r="H70" s="43"/>
      <c r="I70" s="1"/>
      <c r="J70" s="43"/>
      <c r="K70" s="1"/>
      <c r="L70" s="1"/>
      <c r="M70" s="13"/>
      <c r="N70" s="2"/>
      <c r="O70" s="2"/>
      <c r="P70" s="2"/>
      <c r="Q70" s="2"/>
    </row>
    <row r="71" thickBot="1">
      <c r="A71" s="10"/>
      <c r="B71" s="53" t="s">
        <v>127</v>
      </c>
      <c r="C71" s="54"/>
      <c r="D71" s="54"/>
      <c r="E71" s="55" t="s">
        <v>1235</v>
      </c>
      <c r="F71" s="54"/>
      <c r="G71" s="54"/>
      <c r="H71" s="56"/>
      <c r="I71" s="54"/>
      <c r="J71" s="56"/>
      <c r="K71" s="54"/>
      <c r="L71" s="54"/>
      <c r="M71" s="13"/>
      <c r="N71" s="2"/>
      <c r="O71" s="2"/>
      <c r="P71" s="2"/>
      <c r="Q71" s="2"/>
    </row>
    <row r="72" thickTop="1">
      <c r="A72" s="10"/>
      <c r="B72" s="44">
        <v>668</v>
      </c>
      <c r="C72" s="45" t="s">
        <v>1186</v>
      </c>
      <c r="D72" s="45" t="s">
        <v>7</v>
      </c>
      <c r="E72" s="45" t="s">
        <v>1187</v>
      </c>
      <c r="F72" s="45" t="s">
        <v>7</v>
      </c>
      <c r="G72" s="46" t="s">
        <v>169</v>
      </c>
      <c r="H72" s="57">
        <v>4583.3999999999996</v>
      </c>
      <c r="I72" s="58">
        <v>70.400000000000006</v>
      </c>
      <c r="J72" s="59">
        <f>ROUND(H72*I72,2)</f>
        <v>322671.35999999999</v>
      </c>
      <c r="K72" s="60">
        <v>0.20999999999999999</v>
      </c>
      <c r="L72" s="61">
        <f>ROUND(J72*1.21,2)</f>
        <v>390432.34999999998</v>
      </c>
      <c r="M72" s="13"/>
      <c r="N72" s="2"/>
      <c r="O72" s="2"/>
      <c r="P72" s="2"/>
      <c r="Q72" s="33">
        <f>IF(ISNUMBER(K72),IF(H72&gt;0,IF(I72&gt;0,J72,0),0),0)</f>
        <v>322671.35999999999</v>
      </c>
      <c r="R72" s="9">
        <f>IF(ISNUMBER(K72)=FALSE,J72,0)</f>
        <v>0</v>
      </c>
    </row>
    <row r="73">
      <c r="A73" s="10"/>
      <c r="B73" s="51" t="s">
        <v>125</v>
      </c>
      <c r="C73" s="1"/>
      <c r="D73" s="1"/>
      <c r="E73" s="52" t="s">
        <v>1187</v>
      </c>
      <c r="F73" s="1"/>
      <c r="G73" s="1"/>
      <c r="H73" s="43"/>
      <c r="I73" s="1"/>
      <c r="J73" s="43"/>
      <c r="K73" s="1"/>
      <c r="L73" s="1"/>
      <c r="M73" s="13"/>
      <c r="N73" s="2"/>
      <c r="O73" s="2"/>
      <c r="P73" s="2"/>
      <c r="Q73" s="2"/>
    </row>
    <row r="74" thickBot="1">
      <c r="A74" s="10"/>
      <c r="B74" s="53" t="s">
        <v>127</v>
      </c>
      <c r="C74" s="54"/>
      <c r="D74" s="54"/>
      <c r="E74" s="55" t="s">
        <v>1236</v>
      </c>
      <c r="F74" s="54"/>
      <c r="G74" s="54"/>
      <c r="H74" s="56"/>
      <c r="I74" s="54"/>
      <c r="J74" s="56"/>
      <c r="K74" s="54"/>
      <c r="L74" s="54"/>
      <c r="M74" s="13"/>
      <c r="N74" s="2"/>
      <c r="O74" s="2"/>
      <c r="P74" s="2"/>
      <c r="Q74" s="2"/>
    </row>
    <row r="75" thickTop="1" thickBot="1" ht="25" customHeight="1">
      <c r="A75" s="10"/>
      <c r="B75" s="1"/>
      <c r="C75" s="62">
        <v>1</v>
      </c>
      <c r="D75" s="1"/>
      <c r="E75" s="63" t="s">
        <v>109</v>
      </c>
      <c r="F75" s="1"/>
      <c r="G75" s="64" t="s">
        <v>137</v>
      </c>
      <c r="H75" s="65">
        <f>J54+J57+J60+J63+J66+J69+J72</f>
        <v>4111329.7099999995</v>
      </c>
      <c r="I75" s="64" t="s">
        <v>138</v>
      </c>
      <c r="J75" s="66">
        <f>(L75-H75)</f>
        <v>863379.24000000069</v>
      </c>
      <c r="K75" s="64" t="s">
        <v>139</v>
      </c>
      <c r="L75" s="67">
        <f>ROUND((J54+J57+J60+J63+J66+J69+J72)*1.21,2)</f>
        <v>4974708.9500000002</v>
      </c>
      <c r="M75" s="13"/>
      <c r="N75" s="2"/>
      <c r="O75" s="2"/>
      <c r="P75" s="2"/>
      <c r="Q75" s="33">
        <f>0+Q54+Q57+Q60+Q63+Q66+Q69+Q72</f>
        <v>4111329.7099999995</v>
      </c>
      <c r="R75" s="9">
        <f>0+R54+R57+R60+R63+R66+R69+R72</f>
        <v>0</v>
      </c>
      <c r="S75" s="68">
        <f>Q75*(1+J75)+R75</f>
        <v>3549640831738.9326</v>
      </c>
    </row>
    <row r="76" thickTop="1" thickBot="1" ht="25" customHeight="1">
      <c r="A76" s="10"/>
      <c r="B76" s="69"/>
      <c r="C76" s="69"/>
      <c r="D76" s="69"/>
      <c r="E76" s="70"/>
      <c r="F76" s="69"/>
      <c r="G76" s="71" t="s">
        <v>140</v>
      </c>
      <c r="H76" s="72">
        <f>0+J54+J57+J60+J63+J66+J69+J72</f>
        <v>4111329.7099999995</v>
      </c>
      <c r="I76" s="71" t="s">
        <v>141</v>
      </c>
      <c r="J76" s="73">
        <f>0+J75</f>
        <v>863379.24000000069</v>
      </c>
      <c r="K76" s="71" t="s">
        <v>142</v>
      </c>
      <c r="L76" s="74">
        <f>0+L75</f>
        <v>4974708.9500000002</v>
      </c>
      <c r="M76" s="13"/>
      <c r="N76" s="2"/>
      <c r="O76" s="2"/>
      <c r="P76" s="2"/>
      <c r="Q76" s="2"/>
    </row>
    <row r="77" ht="40" customHeight="1">
      <c r="A77" s="10"/>
      <c r="B77" s="75" t="s">
        <v>298</v>
      </c>
      <c r="C77" s="1"/>
      <c r="D77" s="1"/>
      <c r="E77" s="1"/>
      <c r="F77" s="1"/>
      <c r="G77" s="1"/>
      <c r="H77" s="43"/>
      <c r="I77" s="1"/>
      <c r="J77" s="43"/>
      <c r="K77" s="1"/>
      <c r="L77" s="1"/>
      <c r="M77" s="13"/>
      <c r="N77" s="2"/>
      <c r="O77" s="2"/>
      <c r="P77" s="2"/>
      <c r="Q77" s="2"/>
    </row>
    <row r="78">
      <c r="A78" s="10"/>
      <c r="B78" s="44">
        <v>669</v>
      </c>
      <c r="C78" s="45" t="s">
        <v>607</v>
      </c>
      <c r="D78" s="45" t="s">
        <v>7</v>
      </c>
      <c r="E78" s="45" t="s">
        <v>608</v>
      </c>
      <c r="F78" s="45" t="s">
        <v>7</v>
      </c>
      <c r="G78" s="46" t="s">
        <v>224</v>
      </c>
      <c r="H78" s="47">
        <v>17.550000000000001</v>
      </c>
      <c r="I78" s="26">
        <v>4217.5200000000004</v>
      </c>
      <c r="J78" s="48">
        <f>ROUND(H78*I78,2)</f>
        <v>74017.479999999996</v>
      </c>
      <c r="K78" s="49">
        <v>0.20999999999999999</v>
      </c>
      <c r="L78" s="50">
        <f>ROUND(J78*1.21,2)</f>
        <v>89561.149999999994</v>
      </c>
      <c r="M78" s="13"/>
      <c r="N78" s="2"/>
      <c r="O78" s="2"/>
      <c r="P78" s="2"/>
      <c r="Q78" s="33">
        <f>IF(ISNUMBER(K78),IF(H78&gt;0,IF(I78&gt;0,J78,0),0),0)</f>
        <v>74017.479999999996</v>
      </c>
      <c r="R78" s="9">
        <f>IF(ISNUMBER(K78)=FALSE,J78,0)</f>
        <v>0</v>
      </c>
    </row>
    <row r="79">
      <c r="A79" s="10"/>
      <c r="B79" s="51" t="s">
        <v>125</v>
      </c>
      <c r="C79" s="1"/>
      <c r="D79" s="1"/>
      <c r="E79" s="52" t="s">
        <v>608</v>
      </c>
      <c r="F79" s="1"/>
      <c r="G79" s="1"/>
      <c r="H79" s="43"/>
      <c r="I79" s="1"/>
      <c r="J79" s="43"/>
      <c r="K79" s="1"/>
      <c r="L79" s="1"/>
      <c r="M79" s="13"/>
      <c r="N79" s="2"/>
      <c r="O79" s="2"/>
      <c r="P79" s="2"/>
      <c r="Q79" s="2"/>
    </row>
    <row r="80" thickBot="1">
      <c r="A80" s="10"/>
      <c r="B80" s="53" t="s">
        <v>127</v>
      </c>
      <c r="C80" s="54"/>
      <c r="D80" s="54"/>
      <c r="E80" s="55" t="s">
        <v>1237</v>
      </c>
      <c r="F80" s="54"/>
      <c r="G80" s="54"/>
      <c r="H80" s="56"/>
      <c r="I80" s="54"/>
      <c r="J80" s="56"/>
      <c r="K80" s="54"/>
      <c r="L80" s="54"/>
      <c r="M80" s="13"/>
      <c r="N80" s="2"/>
      <c r="O80" s="2"/>
      <c r="P80" s="2"/>
      <c r="Q80" s="2"/>
    </row>
    <row r="81" thickTop="1">
      <c r="A81" s="10"/>
      <c r="B81" s="44">
        <v>670</v>
      </c>
      <c r="C81" s="45" t="s">
        <v>305</v>
      </c>
      <c r="D81" s="45" t="s">
        <v>7</v>
      </c>
      <c r="E81" s="45" t="s">
        <v>306</v>
      </c>
      <c r="F81" s="45" t="s">
        <v>7</v>
      </c>
      <c r="G81" s="46" t="s">
        <v>224</v>
      </c>
      <c r="H81" s="57">
        <v>35.100000000000001</v>
      </c>
      <c r="I81" s="58">
        <v>4613.8500000000004</v>
      </c>
      <c r="J81" s="59">
        <f>ROUND(H81*I81,2)</f>
        <v>161946.14000000001</v>
      </c>
      <c r="K81" s="60">
        <v>0.20999999999999999</v>
      </c>
      <c r="L81" s="61">
        <f>ROUND(J81*1.21,2)</f>
        <v>195954.82999999999</v>
      </c>
      <c r="M81" s="13"/>
      <c r="N81" s="2"/>
      <c r="O81" s="2"/>
      <c r="P81" s="2"/>
      <c r="Q81" s="33">
        <f>IF(ISNUMBER(K81),IF(H81&gt;0,IF(I81&gt;0,J81,0),0),0)</f>
        <v>161946.14000000001</v>
      </c>
      <c r="R81" s="9">
        <f>IF(ISNUMBER(K81)=FALSE,J81,0)</f>
        <v>0</v>
      </c>
    </row>
    <row r="82">
      <c r="A82" s="10"/>
      <c r="B82" s="51" t="s">
        <v>125</v>
      </c>
      <c r="C82" s="1"/>
      <c r="D82" s="1"/>
      <c r="E82" s="52" t="s">
        <v>306</v>
      </c>
      <c r="F82" s="1"/>
      <c r="G82" s="1"/>
      <c r="H82" s="43"/>
      <c r="I82" s="1"/>
      <c r="J82" s="43"/>
      <c r="K82" s="1"/>
      <c r="L82" s="1"/>
      <c r="M82" s="13"/>
      <c r="N82" s="2"/>
      <c r="O82" s="2"/>
      <c r="P82" s="2"/>
      <c r="Q82" s="2"/>
    </row>
    <row r="83" thickBot="1">
      <c r="A83" s="10"/>
      <c r="B83" s="53" t="s">
        <v>127</v>
      </c>
      <c r="C83" s="54"/>
      <c r="D83" s="54"/>
      <c r="E83" s="55" t="s">
        <v>1238</v>
      </c>
      <c r="F83" s="54"/>
      <c r="G83" s="54"/>
      <c r="H83" s="56"/>
      <c r="I83" s="54"/>
      <c r="J83" s="56"/>
      <c r="K83" s="54"/>
      <c r="L83" s="54"/>
      <c r="M83" s="13"/>
      <c r="N83" s="2"/>
      <c r="O83" s="2"/>
      <c r="P83" s="2"/>
      <c r="Q83" s="2"/>
    </row>
    <row r="84" thickTop="1">
      <c r="A84" s="10"/>
      <c r="B84" s="44">
        <v>671</v>
      </c>
      <c r="C84" s="45" t="s">
        <v>311</v>
      </c>
      <c r="D84" s="45" t="s">
        <v>7</v>
      </c>
      <c r="E84" s="45" t="s">
        <v>312</v>
      </c>
      <c r="F84" s="45" t="s">
        <v>7</v>
      </c>
      <c r="G84" s="46" t="s">
        <v>224</v>
      </c>
      <c r="H84" s="57">
        <v>192.91200000000001</v>
      </c>
      <c r="I84" s="58">
        <v>1036.6700000000001</v>
      </c>
      <c r="J84" s="59">
        <f>ROUND(H84*I84,2)</f>
        <v>199986.07999999999</v>
      </c>
      <c r="K84" s="60">
        <v>0.20999999999999999</v>
      </c>
      <c r="L84" s="61">
        <f>ROUND(J84*1.21,2)</f>
        <v>241983.16</v>
      </c>
      <c r="M84" s="13"/>
      <c r="N84" s="2"/>
      <c r="O84" s="2"/>
      <c r="P84" s="2"/>
      <c r="Q84" s="33">
        <f>IF(ISNUMBER(K84),IF(H84&gt;0,IF(I84&gt;0,J84,0),0),0)</f>
        <v>199986.07999999999</v>
      </c>
      <c r="R84" s="9">
        <f>IF(ISNUMBER(K84)=FALSE,J84,0)</f>
        <v>0</v>
      </c>
    </row>
    <row r="85">
      <c r="A85" s="10"/>
      <c r="B85" s="51" t="s">
        <v>125</v>
      </c>
      <c r="C85" s="1"/>
      <c r="D85" s="1"/>
      <c r="E85" s="52" t="s">
        <v>312</v>
      </c>
      <c r="F85" s="1"/>
      <c r="G85" s="1"/>
      <c r="H85" s="43"/>
      <c r="I85" s="1"/>
      <c r="J85" s="43"/>
      <c r="K85" s="1"/>
      <c r="L85" s="1"/>
      <c r="M85" s="13"/>
      <c r="N85" s="2"/>
      <c r="O85" s="2"/>
      <c r="P85" s="2"/>
      <c r="Q85" s="2"/>
    </row>
    <row r="86" thickBot="1">
      <c r="A86" s="10"/>
      <c r="B86" s="53" t="s">
        <v>127</v>
      </c>
      <c r="C86" s="54"/>
      <c r="D86" s="54"/>
      <c r="E86" s="55" t="s">
        <v>1239</v>
      </c>
      <c r="F86" s="54"/>
      <c r="G86" s="54"/>
      <c r="H86" s="56"/>
      <c r="I86" s="54"/>
      <c r="J86" s="56"/>
      <c r="K86" s="54"/>
      <c r="L86" s="54"/>
      <c r="M86" s="13"/>
      <c r="N86" s="2"/>
      <c r="O86" s="2"/>
      <c r="P86" s="2"/>
      <c r="Q86" s="2"/>
    </row>
    <row r="87" thickTop="1" thickBot="1" ht="25" customHeight="1">
      <c r="A87" s="10"/>
      <c r="B87" s="1"/>
      <c r="C87" s="62">
        <v>4</v>
      </c>
      <c r="D87" s="1"/>
      <c r="E87" s="63" t="s">
        <v>193</v>
      </c>
      <c r="F87" s="1"/>
      <c r="G87" s="64" t="s">
        <v>137</v>
      </c>
      <c r="H87" s="65">
        <f>J78+J81+J84</f>
        <v>435949.69999999995</v>
      </c>
      <c r="I87" s="64" t="s">
        <v>138</v>
      </c>
      <c r="J87" s="66">
        <f>(L87-H87)</f>
        <v>91549.440000000061</v>
      </c>
      <c r="K87" s="64" t="s">
        <v>139</v>
      </c>
      <c r="L87" s="67">
        <f>ROUND((J78+J81+J84)*1.21,2)</f>
        <v>527499.14000000001</v>
      </c>
      <c r="M87" s="13"/>
      <c r="N87" s="2"/>
      <c r="O87" s="2"/>
      <c r="P87" s="2"/>
      <c r="Q87" s="33">
        <f>0+Q78+Q81+Q84</f>
        <v>435949.69999999995</v>
      </c>
      <c r="R87" s="9">
        <f>0+R78+R81+R84</f>
        <v>0</v>
      </c>
      <c r="S87" s="68">
        <f>Q87*(1+J87)+R87</f>
        <v>39911386852.868019</v>
      </c>
    </row>
    <row r="88" thickTop="1" thickBot="1" ht="25" customHeight="1">
      <c r="A88" s="10"/>
      <c r="B88" s="69"/>
      <c r="C88" s="69"/>
      <c r="D88" s="69"/>
      <c r="E88" s="70"/>
      <c r="F88" s="69"/>
      <c r="G88" s="71" t="s">
        <v>140</v>
      </c>
      <c r="H88" s="72">
        <f>0+J78+J81+J84</f>
        <v>435949.69999999995</v>
      </c>
      <c r="I88" s="71" t="s">
        <v>141</v>
      </c>
      <c r="J88" s="73">
        <f>0+J87</f>
        <v>91549.440000000061</v>
      </c>
      <c r="K88" s="71" t="s">
        <v>142</v>
      </c>
      <c r="L88" s="74">
        <f>0+L87</f>
        <v>527499.14000000001</v>
      </c>
      <c r="M88" s="13"/>
      <c r="N88" s="2"/>
      <c r="O88" s="2"/>
      <c r="P88" s="2"/>
      <c r="Q88" s="2"/>
    </row>
    <row r="89" ht="40" customHeight="1">
      <c r="A89" s="10"/>
      <c r="B89" s="75" t="s">
        <v>178</v>
      </c>
      <c r="C89" s="1"/>
      <c r="D89" s="1"/>
      <c r="E89" s="1"/>
      <c r="F89" s="1"/>
      <c r="G89" s="1"/>
      <c r="H89" s="43"/>
      <c r="I89" s="1"/>
      <c r="J89" s="43"/>
      <c r="K89" s="1"/>
      <c r="L89" s="1"/>
      <c r="M89" s="13"/>
      <c r="N89" s="2"/>
      <c r="O89" s="2"/>
      <c r="P89" s="2"/>
      <c r="Q89" s="2"/>
    </row>
    <row r="90">
      <c r="A90" s="10"/>
      <c r="B90" s="44">
        <v>672</v>
      </c>
      <c r="C90" s="45" t="s">
        <v>1240</v>
      </c>
      <c r="D90" s="45" t="s">
        <v>7</v>
      </c>
      <c r="E90" s="45" t="s">
        <v>1241</v>
      </c>
      <c r="F90" s="45" t="s">
        <v>7</v>
      </c>
      <c r="G90" s="46" t="s">
        <v>181</v>
      </c>
      <c r="H90" s="47">
        <v>349.39999999999998</v>
      </c>
      <c r="I90" s="26">
        <v>2695.3600000000001</v>
      </c>
      <c r="J90" s="48">
        <f>ROUND(H90*I90,2)</f>
        <v>941758.78000000003</v>
      </c>
      <c r="K90" s="49">
        <v>0.20999999999999999</v>
      </c>
      <c r="L90" s="50">
        <f>ROUND(J90*1.21,2)</f>
        <v>1139528.1200000001</v>
      </c>
      <c r="M90" s="13"/>
      <c r="N90" s="2"/>
      <c r="O90" s="2"/>
      <c r="P90" s="2"/>
      <c r="Q90" s="33">
        <f>IF(ISNUMBER(K90),IF(H90&gt;0,IF(I90&gt;0,J90,0),0),0)</f>
        <v>941758.78000000003</v>
      </c>
      <c r="R90" s="9">
        <f>IF(ISNUMBER(K90)=FALSE,J90,0)</f>
        <v>0</v>
      </c>
    </row>
    <row r="91">
      <c r="A91" s="10"/>
      <c r="B91" s="51" t="s">
        <v>125</v>
      </c>
      <c r="C91" s="1"/>
      <c r="D91" s="1"/>
      <c r="E91" s="52" t="s">
        <v>1241</v>
      </c>
      <c r="F91" s="1"/>
      <c r="G91" s="1"/>
      <c r="H91" s="43"/>
      <c r="I91" s="1"/>
      <c r="J91" s="43"/>
      <c r="K91" s="1"/>
      <c r="L91" s="1"/>
      <c r="M91" s="13"/>
      <c r="N91" s="2"/>
      <c r="O91" s="2"/>
      <c r="P91" s="2"/>
      <c r="Q91" s="2"/>
    </row>
    <row r="92" thickBot="1">
      <c r="A92" s="10"/>
      <c r="B92" s="53" t="s">
        <v>127</v>
      </c>
      <c r="C92" s="54"/>
      <c r="D92" s="54"/>
      <c r="E92" s="55" t="s">
        <v>1242</v>
      </c>
      <c r="F92" s="54"/>
      <c r="G92" s="54"/>
      <c r="H92" s="56"/>
      <c r="I92" s="54"/>
      <c r="J92" s="56"/>
      <c r="K92" s="54"/>
      <c r="L92" s="54"/>
      <c r="M92" s="13"/>
      <c r="N92" s="2"/>
      <c r="O92" s="2"/>
      <c r="P92" s="2"/>
      <c r="Q92" s="2"/>
    </row>
    <row r="93" thickTop="1">
      <c r="A93" s="10"/>
      <c r="B93" s="44">
        <v>673</v>
      </c>
      <c r="C93" s="45" t="s">
        <v>1243</v>
      </c>
      <c r="D93" s="45" t="s">
        <v>7</v>
      </c>
      <c r="E93" s="45" t="s">
        <v>1244</v>
      </c>
      <c r="F93" s="45" t="s">
        <v>7</v>
      </c>
      <c r="G93" s="46" t="s">
        <v>181</v>
      </c>
      <c r="H93" s="57">
        <v>55</v>
      </c>
      <c r="I93" s="58">
        <v>7543.4899999999998</v>
      </c>
      <c r="J93" s="59">
        <f>ROUND(H93*I93,2)</f>
        <v>414891.95000000001</v>
      </c>
      <c r="K93" s="60">
        <v>0.20999999999999999</v>
      </c>
      <c r="L93" s="61">
        <f>ROUND(J93*1.21,2)</f>
        <v>502019.26000000001</v>
      </c>
      <c r="M93" s="13"/>
      <c r="N93" s="2"/>
      <c r="O93" s="2"/>
      <c r="P93" s="2"/>
      <c r="Q93" s="33">
        <f>IF(ISNUMBER(K93),IF(H93&gt;0,IF(I93&gt;0,J93,0),0),0)</f>
        <v>414891.95000000001</v>
      </c>
      <c r="R93" s="9">
        <f>IF(ISNUMBER(K93)=FALSE,J93,0)</f>
        <v>0</v>
      </c>
    </row>
    <row r="94">
      <c r="A94" s="10"/>
      <c r="B94" s="51" t="s">
        <v>125</v>
      </c>
      <c r="C94" s="1"/>
      <c r="D94" s="1"/>
      <c r="E94" s="52" t="s">
        <v>1244</v>
      </c>
      <c r="F94" s="1"/>
      <c r="G94" s="1"/>
      <c r="H94" s="43"/>
      <c r="I94" s="1"/>
      <c r="J94" s="43"/>
      <c r="K94" s="1"/>
      <c r="L94" s="1"/>
      <c r="M94" s="13"/>
      <c r="N94" s="2"/>
      <c r="O94" s="2"/>
      <c r="P94" s="2"/>
      <c r="Q94" s="2"/>
    </row>
    <row r="95" thickBot="1">
      <c r="A95" s="10"/>
      <c r="B95" s="53" t="s">
        <v>127</v>
      </c>
      <c r="C95" s="54"/>
      <c r="D95" s="54"/>
      <c r="E95" s="55" t="s">
        <v>1245</v>
      </c>
      <c r="F95" s="54"/>
      <c r="G95" s="54"/>
      <c r="H95" s="56"/>
      <c r="I95" s="54"/>
      <c r="J95" s="56"/>
      <c r="K95" s="54"/>
      <c r="L95" s="54"/>
      <c r="M95" s="13"/>
      <c r="N95" s="2"/>
      <c r="O95" s="2"/>
      <c r="P95" s="2"/>
      <c r="Q95" s="2"/>
    </row>
    <row r="96" thickTop="1">
      <c r="A96" s="10"/>
      <c r="B96" s="44">
        <v>674</v>
      </c>
      <c r="C96" s="45" t="s">
        <v>1246</v>
      </c>
      <c r="D96" s="45" t="s">
        <v>7</v>
      </c>
      <c r="E96" s="45" t="s">
        <v>1247</v>
      </c>
      <c r="F96" s="45" t="s">
        <v>7</v>
      </c>
      <c r="G96" s="46" t="s">
        <v>181</v>
      </c>
      <c r="H96" s="57">
        <v>44.700000000000003</v>
      </c>
      <c r="I96" s="58">
        <v>1634.51</v>
      </c>
      <c r="J96" s="59">
        <f>ROUND(H96*I96,2)</f>
        <v>73062.600000000006</v>
      </c>
      <c r="K96" s="60">
        <v>0.20999999999999999</v>
      </c>
      <c r="L96" s="61">
        <f>ROUND(J96*1.21,2)</f>
        <v>88405.75</v>
      </c>
      <c r="M96" s="13"/>
      <c r="N96" s="2"/>
      <c r="O96" s="2"/>
      <c r="P96" s="2"/>
      <c r="Q96" s="33">
        <f>IF(ISNUMBER(K96),IF(H96&gt;0,IF(I96&gt;0,J96,0),0),0)</f>
        <v>73062.600000000006</v>
      </c>
      <c r="R96" s="9">
        <f>IF(ISNUMBER(K96)=FALSE,J96,0)</f>
        <v>0</v>
      </c>
    </row>
    <row r="97">
      <c r="A97" s="10"/>
      <c r="B97" s="51" t="s">
        <v>125</v>
      </c>
      <c r="C97" s="1"/>
      <c r="D97" s="1"/>
      <c r="E97" s="52" t="s">
        <v>1247</v>
      </c>
      <c r="F97" s="1"/>
      <c r="G97" s="1"/>
      <c r="H97" s="43"/>
      <c r="I97" s="1"/>
      <c r="J97" s="43"/>
      <c r="K97" s="1"/>
      <c r="L97" s="1"/>
      <c r="M97" s="13"/>
      <c r="N97" s="2"/>
      <c r="O97" s="2"/>
      <c r="P97" s="2"/>
      <c r="Q97" s="2"/>
    </row>
    <row r="98" thickBot="1">
      <c r="A98" s="10"/>
      <c r="B98" s="53" t="s">
        <v>127</v>
      </c>
      <c r="C98" s="54"/>
      <c r="D98" s="54"/>
      <c r="E98" s="55" t="s">
        <v>1248</v>
      </c>
      <c r="F98" s="54"/>
      <c r="G98" s="54"/>
      <c r="H98" s="56"/>
      <c r="I98" s="54"/>
      <c r="J98" s="56"/>
      <c r="K98" s="54"/>
      <c r="L98" s="54"/>
      <c r="M98" s="13"/>
      <c r="N98" s="2"/>
      <c r="O98" s="2"/>
      <c r="P98" s="2"/>
      <c r="Q98" s="2"/>
    </row>
    <row r="99" thickTop="1">
      <c r="A99" s="10"/>
      <c r="B99" s="44">
        <v>675</v>
      </c>
      <c r="C99" s="45" t="s">
        <v>1249</v>
      </c>
      <c r="D99" s="45" t="s">
        <v>7</v>
      </c>
      <c r="E99" s="45" t="s">
        <v>1250</v>
      </c>
      <c r="F99" s="45" t="s">
        <v>7</v>
      </c>
      <c r="G99" s="46" t="s">
        <v>181</v>
      </c>
      <c r="H99" s="57">
        <v>2516.4000000000001</v>
      </c>
      <c r="I99" s="58">
        <v>408.38</v>
      </c>
      <c r="J99" s="59">
        <f>ROUND(H99*I99,2)</f>
        <v>1027647.4300000001</v>
      </c>
      <c r="K99" s="60">
        <v>0.20999999999999999</v>
      </c>
      <c r="L99" s="61">
        <f>ROUND(J99*1.21,2)</f>
        <v>1243453.3899999999</v>
      </c>
      <c r="M99" s="13"/>
      <c r="N99" s="2"/>
      <c r="O99" s="2"/>
      <c r="P99" s="2"/>
      <c r="Q99" s="33">
        <f>IF(ISNUMBER(K99),IF(H99&gt;0,IF(I99&gt;0,J99,0),0),0)</f>
        <v>1027647.4300000001</v>
      </c>
      <c r="R99" s="9">
        <f>IF(ISNUMBER(K99)=FALSE,J99,0)</f>
        <v>0</v>
      </c>
    </row>
    <row r="100">
      <c r="A100" s="10"/>
      <c r="B100" s="51" t="s">
        <v>125</v>
      </c>
      <c r="C100" s="1"/>
      <c r="D100" s="1"/>
      <c r="E100" s="52" t="s">
        <v>1250</v>
      </c>
      <c r="F100" s="1"/>
      <c r="G100" s="1"/>
      <c r="H100" s="43"/>
      <c r="I100" s="1"/>
      <c r="J100" s="43"/>
      <c r="K100" s="1"/>
      <c r="L100" s="1"/>
      <c r="M100" s="13"/>
      <c r="N100" s="2"/>
      <c r="O100" s="2"/>
      <c r="P100" s="2"/>
      <c r="Q100" s="2"/>
    </row>
    <row r="101" thickBot="1">
      <c r="A101" s="10"/>
      <c r="B101" s="53" t="s">
        <v>127</v>
      </c>
      <c r="C101" s="54"/>
      <c r="D101" s="54"/>
      <c r="E101" s="55" t="s">
        <v>1251</v>
      </c>
      <c r="F101" s="54"/>
      <c r="G101" s="54"/>
      <c r="H101" s="56"/>
      <c r="I101" s="54"/>
      <c r="J101" s="56"/>
      <c r="K101" s="54"/>
      <c r="L101" s="54"/>
      <c r="M101" s="13"/>
      <c r="N101" s="2"/>
      <c r="O101" s="2"/>
      <c r="P101" s="2"/>
      <c r="Q101" s="2"/>
    </row>
    <row r="102" thickTop="1">
      <c r="A102" s="10"/>
      <c r="B102" s="44">
        <v>676</v>
      </c>
      <c r="C102" s="45" t="s">
        <v>1252</v>
      </c>
      <c r="D102" s="45" t="s">
        <v>7</v>
      </c>
      <c r="E102" s="45" t="s">
        <v>1253</v>
      </c>
      <c r="F102" s="45" t="s">
        <v>7</v>
      </c>
      <c r="G102" s="46" t="s">
        <v>146</v>
      </c>
      <c r="H102" s="57">
        <v>53</v>
      </c>
      <c r="I102" s="58">
        <v>22284.439999999999</v>
      </c>
      <c r="J102" s="59">
        <f>ROUND(H102*I102,2)</f>
        <v>1181075.3200000001</v>
      </c>
      <c r="K102" s="60">
        <v>0.20999999999999999</v>
      </c>
      <c r="L102" s="61">
        <f>ROUND(J102*1.21,2)</f>
        <v>1429101.1399999999</v>
      </c>
      <c r="M102" s="13"/>
      <c r="N102" s="2"/>
      <c r="O102" s="2"/>
      <c r="P102" s="2"/>
      <c r="Q102" s="33">
        <f>IF(ISNUMBER(K102),IF(H102&gt;0,IF(I102&gt;0,J102,0),0),0)</f>
        <v>1181075.3200000001</v>
      </c>
      <c r="R102" s="9">
        <f>IF(ISNUMBER(K102)=FALSE,J102,0)</f>
        <v>0</v>
      </c>
    </row>
    <row r="103">
      <c r="A103" s="10"/>
      <c r="B103" s="51" t="s">
        <v>125</v>
      </c>
      <c r="C103" s="1"/>
      <c r="D103" s="1"/>
      <c r="E103" s="52" t="s">
        <v>1253</v>
      </c>
      <c r="F103" s="1"/>
      <c r="G103" s="1"/>
      <c r="H103" s="43"/>
      <c r="I103" s="1"/>
      <c r="J103" s="43"/>
      <c r="K103" s="1"/>
      <c r="L103" s="1"/>
      <c r="M103" s="13"/>
      <c r="N103" s="2"/>
      <c r="O103" s="2"/>
      <c r="P103" s="2"/>
      <c r="Q103" s="2"/>
    </row>
    <row r="104" thickBot="1">
      <c r="A104" s="10"/>
      <c r="B104" s="53" t="s">
        <v>127</v>
      </c>
      <c r="C104" s="54"/>
      <c r="D104" s="54"/>
      <c r="E104" s="55" t="s">
        <v>1254</v>
      </c>
      <c r="F104" s="54"/>
      <c r="G104" s="54"/>
      <c r="H104" s="56"/>
      <c r="I104" s="54"/>
      <c r="J104" s="56"/>
      <c r="K104" s="54"/>
      <c r="L104" s="54"/>
      <c r="M104" s="13"/>
      <c r="N104" s="2"/>
      <c r="O104" s="2"/>
      <c r="P104" s="2"/>
      <c r="Q104" s="2"/>
    </row>
    <row r="105" thickTop="1">
      <c r="A105" s="10"/>
      <c r="B105" s="44">
        <v>677</v>
      </c>
      <c r="C105" s="45" t="s">
        <v>1255</v>
      </c>
      <c r="D105" s="45" t="s">
        <v>7</v>
      </c>
      <c r="E105" s="45" t="s">
        <v>1256</v>
      </c>
      <c r="F105" s="45" t="s">
        <v>7</v>
      </c>
      <c r="G105" s="46" t="s">
        <v>146</v>
      </c>
      <c r="H105" s="57">
        <v>7</v>
      </c>
      <c r="I105" s="58">
        <v>36860.110000000001</v>
      </c>
      <c r="J105" s="59">
        <f>ROUND(H105*I105,2)</f>
        <v>258020.76999999999</v>
      </c>
      <c r="K105" s="60">
        <v>0.20999999999999999</v>
      </c>
      <c r="L105" s="61">
        <f>ROUND(J105*1.21,2)</f>
        <v>312205.13</v>
      </c>
      <c r="M105" s="13"/>
      <c r="N105" s="2"/>
      <c r="O105" s="2"/>
      <c r="P105" s="2"/>
      <c r="Q105" s="33">
        <f>IF(ISNUMBER(K105),IF(H105&gt;0,IF(I105&gt;0,J105,0),0),0)</f>
        <v>258020.76999999999</v>
      </c>
      <c r="R105" s="9">
        <f>IF(ISNUMBER(K105)=FALSE,J105,0)</f>
        <v>0</v>
      </c>
    </row>
    <row r="106">
      <c r="A106" s="10"/>
      <c r="B106" s="51" t="s">
        <v>125</v>
      </c>
      <c r="C106" s="1"/>
      <c r="D106" s="1"/>
      <c r="E106" s="52" t="s">
        <v>1256</v>
      </c>
      <c r="F106" s="1"/>
      <c r="G106" s="1"/>
      <c r="H106" s="43"/>
      <c r="I106" s="1"/>
      <c r="J106" s="43"/>
      <c r="K106" s="1"/>
      <c r="L106" s="1"/>
      <c r="M106" s="13"/>
      <c r="N106" s="2"/>
      <c r="O106" s="2"/>
      <c r="P106" s="2"/>
      <c r="Q106" s="2"/>
    </row>
    <row r="107" thickBot="1">
      <c r="A107" s="10"/>
      <c r="B107" s="53" t="s">
        <v>127</v>
      </c>
      <c r="C107" s="54"/>
      <c r="D107" s="54"/>
      <c r="E107" s="55" t="s">
        <v>1257</v>
      </c>
      <c r="F107" s="54"/>
      <c r="G107" s="54"/>
      <c r="H107" s="56"/>
      <c r="I107" s="54"/>
      <c r="J107" s="56"/>
      <c r="K107" s="54"/>
      <c r="L107" s="54"/>
      <c r="M107" s="13"/>
      <c r="N107" s="2"/>
      <c r="O107" s="2"/>
      <c r="P107" s="2"/>
      <c r="Q107" s="2"/>
    </row>
    <row r="108" thickTop="1">
      <c r="A108" s="10"/>
      <c r="B108" s="44">
        <v>678</v>
      </c>
      <c r="C108" s="45" t="s">
        <v>1258</v>
      </c>
      <c r="D108" s="45" t="s">
        <v>7</v>
      </c>
      <c r="E108" s="45" t="s">
        <v>1259</v>
      </c>
      <c r="F108" s="45" t="s">
        <v>7</v>
      </c>
      <c r="G108" s="46" t="s">
        <v>146</v>
      </c>
      <c r="H108" s="57">
        <v>2</v>
      </c>
      <c r="I108" s="58">
        <v>46038.190000000002</v>
      </c>
      <c r="J108" s="59">
        <f>ROUND(H108*I108,2)</f>
        <v>92076.380000000005</v>
      </c>
      <c r="K108" s="60">
        <v>0.20999999999999999</v>
      </c>
      <c r="L108" s="61">
        <f>ROUND(J108*1.21,2)</f>
        <v>111412.42</v>
      </c>
      <c r="M108" s="13"/>
      <c r="N108" s="2"/>
      <c r="O108" s="2"/>
      <c r="P108" s="2"/>
      <c r="Q108" s="33">
        <f>IF(ISNUMBER(K108),IF(H108&gt;0,IF(I108&gt;0,J108,0),0),0)</f>
        <v>92076.380000000005</v>
      </c>
      <c r="R108" s="9">
        <f>IF(ISNUMBER(K108)=FALSE,J108,0)</f>
        <v>0</v>
      </c>
    </row>
    <row r="109">
      <c r="A109" s="10"/>
      <c r="B109" s="51" t="s">
        <v>125</v>
      </c>
      <c r="C109" s="1"/>
      <c r="D109" s="1"/>
      <c r="E109" s="52" t="s">
        <v>1259</v>
      </c>
      <c r="F109" s="1"/>
      <c r="G109" s="1"/>
      <c r="H109" s="43"/>
      <c r="I109" s="1"/>
      <c r="J109" s="43"/>
      <c r="K109" s="1"/>
      <c r="L109" s="1"/>
      <c r="M109" s="13"/>
      <c r="N109" s="2"/>
      <c r="O109" s="2"/>
      <c r="P109" s="2"/>
      <c r="Q109" s="2"/>
    </row>
    <row r="110" thickBot="1">
      <c r="A110" s="10"/>
      <c r="B110" s="53" t="s">
        <v>127</v>
      </c>
      <c r="C110" s="54"/>
      <c r="D110" s="54"/>
      <c r="E110" s="55" t="s">
        <v>1260</v>
      </c>
      <c r="F110" s="54"/>
      <c r="G110" s="54"/>
      <c r="H110" s="56"/>
      <c r="I110" s="54"/>
      <c r="J110" s="56"/>
      <c r="K110" s="54"/>
      <c r="L110" s="54"/>
      <c r="M110" s="13"/>
      <c r="N110" s="2"/>
      <c r="O110" s="2"/>
      <c r="P110" s="2"/>
      <c r="Q110" s="2"/>
    </row>
    <row r="111" thickTop="1">
      <c r="A111" s="10"/>
      <c r="B111" s="44">
        <v>679</v>
      </c>
      <c r="C111" s="45" t="s">
        <v>1261</v>
      </c>
      <c r="D111" s="45" t="s">
        <v>7</v>
      </c>
      <c r="E111" s="45" t="s">
        <v>1262</v>
      </c>
      <c r="F111" s="45" t="s">
        <v>7</v>
      </c>
      <c r="G111" s="46" t="s">
        <v>146</v>
      </c>
      <c r="H111" s="57">
        <v>6</v>
      </c>
      <c r="I111" s="58">
        <v>7863.7700000000004</v>
      </c>
      <c r="J111" s="59">
        <f>ROUND(H111*I111,2)</f>
        <v>47182.620000000003</v>
      </c>
      <c r="K111" s="60">
        <v>0.20999999999999999</v>
      </c>
      <c r="L111" s="61">
        <f>ROUND(J111*1.21,2)</f>
        <v>57090.970000000001</v>
      </c>
      <c r="M111" s="13"/>
      <c r="N111" s="2"/>
      <c r="O111" s="2"/>
      <c r="P111" s="2"/>
      <c r="Q111" s="33">
        <f>IF(ISNUMBER(K111),IF(H111&gt;0,IF(I111&gt;0,J111,0),0),0)</f>
        <v>47182.620000000003</v>
      </c>
      <c r="R111" s="9">
        <f>IF(ISNUMBER(K111)=FALSE,J111,0)</f>
        <v>0</v>
      </c>
    </row>
    <row r="112">
      <c r="A112" s="10"/>
      <c r="B112" s="51" t="s">
        <v>125</v>
      </c>
      <c r="C112" s="1"/>
      <c r="D112" s="1"/>
      <c r="E112" s="52" t="s">
        <v>1262</v>
      </c>
      <c r="F112" s="1"/>
      <c r="G112" s="1"/>
      <c r="H112" s="43"/>
      <c r="I112" s="1"/>
      <c r="J112" s="43"/>
      <c r="K112" s="1"/>
      <c r="L112" s="1"/>
      <c r="M112" s="13"/>
      <c r="N112" s="2"/>
      <c r="O112" s="2"/>
      <c r="P112" s="2"/>
      <c r="Q112" s="2"/>
    </row>
    <row r="113" thickBot="1">
      <c r="A113" s="10"/>
      <c r="B113" s="53" t="s">
        <v>127</v>
      </c>
      <c r="C113" s="54"/>
      <c r="D113" s="54"/>
      <c r="E113" s="55" t="s">
        <v>7</v>
      </c>
      <c r="F113" s="54"/>
      <c r="G113" s="54"/>
      <c r="H113" s="56"/>
      <c r="I113" s="54"/>
      <c r="J113" s="56"/>
      <c r="K113" s="54"/>
      <c r="L113" s="54"/>
      <c r="M113" s="13"/>
      <c r="N113" s="2"/>
      <c r="O113" s="2"/>
      <c r="P113" s="2"/>
      <c r="Q113" s="2"/>
    </row>
    <row r="114" thickTop="1">
      <c r="A114" s="10"/>
      <c r="B114" s="44">
        <v>680</v>
      </c>
      <c r="C114" s="45" t="s">
        <v>1263</v>
      </c>
      <c r="D114" s="45" t="s">
        <v>7</v>
      </c>
      <c r="E114" s="45" t="s">
        <v>1264</v>
      </c>
      <c r="F114" s="45" t="s">
        <v>7</v>
      </c>
      <c r="G114" s="46" t="s">
        <v>181</v>
      </c>
      <c r="H114" s="57">
        <v>404.39999999999998</v>
      </c>
      <c r="I114" s="58">
        <v>118.14</v>
      </c>
      <c r="J114" s="59">
        <f>ROUND(H114*I114,2)</f>
        <v>47775.82</v>
      </c>
      <c r="K114" s="60">
        <v>0.20999999999999999</v>
      </c>
      <c r="L114" s="61">
        <f>ROUND(J114*1.21,2)</f>
        <v>57808.739999999998</v>
      </c>
      <c r="M114" s="13"/>
      <c r="N114" s="2"/>
      <c r="O114" s="2"/>
      <c r="P114" s="2"/>
      <c r="Q114" s="33">
        <f>IF(ISNUMBER(K114),IF(H114&gt;0,IF(I114&gt;0,J114,0),0),0)</f>
        <v>47775.82</v>
      </c>
      <c r="R114" s="9">
        <f>IF(ISNUMBER(K114)=FALSE,J114,0)</f>
        <v>0</v>
      </c>
    </row>
    <row r="115">
      <c r="A115" s="10"/>
      <c r="B115" s="51" t="s">
        <v>125</v>
      </c>
      <c r="C115" s="1"/>
      <c r="D115" s="1"/>
      <c r="E115" s="52" t="s">
        <v>1264</v>
      </c>
      <c r="F115" s="1"/>
      <c r="G115" s="1"/>
      <c r="H115" s="43"/>
      <c r="I115" s="1"/>
      <c r="J115" s="43"/>
      <c r="K115" s="1"/>
      <c r="L115" s="1"/>
      <c r="M115" s="13"/>
      <c r="N115" s="2"/>
      <c r="O115" s="2"/>
      <c r="P115" s="2"/>
      <c r="Q115" s="2"/>
    </row>
    <row r="116" thickBot="1">
      <c r="A116" s="10"/>
      <c r="B116" s="53" t="s">
        <v>127</v>
      </c>
      <c r="C116" s="54"/>
      <c r="D116" s="54"/>
      <c r="E116" s="55" t="s">
        <v>1265</v>
      </c>
      <c r="F116" s="54"/>
      <c r="G116" s="54"/>
      <c r="H116" s="56"/>
      <c r="I116" s="54"/>
      <c r="J116" s="56"/>
      <c r="K116" s="54"/>
      <c r="L116" s="54"/>
      <c r="M116" s="13"/>
      <c r="N116" s="2"/>
      <c r="O116" s="2"/>
      <c r="P116" s="2"/>
      <c r="Q116" s="2"/>
    </row>
    <row r="117" thickTop="1" thickBot="1" ht="25" customHeight="1">
      <c r="A117" s="10"/>
      <c r="B117" s="1"/>
      <c r="C117" s="62">
        <v>8</v>
      </c>
      <c r="D117" s="1"/>
      <c r="E117" s="63" t="s">
        <v>111</v>
      </c>
      <c r="F117" s="1"/>
      <c r="G117" s="64" t="s">
        <v>137</v>
      </c>
      <c r="H117" s="65">
        <f>J90+J93+J96+J99+J102+J105+J108+J111+J114</f>
        <v>4083491.6699999999</v>
      </c>
      <c r="I117" s="64" t="s">
        <v>138</v>
      </c>
      <c r="J117" s="66">
        <f>(L117-H117)</f>
        <v>857533.25</v>
      </c>
      <c r="K117" s="64" t="s">
        <v>139</v>
      </c>
      <c r="L117" s="67">
        <f>ROUND((J90+J93+J96+J99+J102+J105+J108+J111+J114)*1.21,2)</f>
        <v>4941024.9199999999</v>
      </c>
      <c r="M117" s="13"/>
      <c r="N117" s="2"/>
      <c r="O117" s="2"/>
      <c r="P117" s="2"/>
      <c r="Q117" s="33">
        <f>0+Q90+Q93+Q96+Q99+Q102+Q105+Q108+Q111+Q114</f>
        <v>4083491.6699999999</v>
      </c>
      <c r="R117" s="9">
        <f>0+R90+R93+R96+R99+R102+R105+R108+R111+R114</f>
        <v>0</v>
      </c>
      <c r="S117" s="68">
        <f>Q117*(1+J117)+R117</f>
        <v>3501733966614.6973</v>
      </c>
    </row>
    <row r="118" thickTop="1" thickBot="1" ht="25" customHeight="1">
      <c r="A118" s="10"/>
      <c r="B118" s="69"/>
      <c r="C118" s="69"/>
      <c r="D118" s="69"/>
      <c r="E118" s="70"/>
      <c r="F118" s="69"/>
      <c r="G118" s="71" t="s">
        <v>140</v>
      </c>
      <c r="H118" s="72">
        <f>0+J90+J93+J96+J99+J102+J105+J108+J111+J114</f>
        <v>4083491.6699999999</v>
      </c>
      <c r="I118" s="71" t="s">
        <v>141</v>
      </c>
      <c r="J118" s="73">
        <f>0+J117</f>
        <v>857533.25</v>
      </c>
      <c r="K118" s="71" t="s">
        <v>142</v>
      </c>
      <c r="L118" s="74">
        <f>0+L117</f>
        <v>4941024.9199999999</v>
      </c>
      <c r="M118" s="13"/>
      <c r="N118" s="2"/>
      <c r="O118" s="2"/>
      <c r="P118" s="2"/>
      <c r="Q118" s="2"/>
    </row>
    <row r="119" ht="40" customHeight="1">
      <c r="A119" s="10"/>
      <c r="B119" s="75" t="s">
        <v>184</v>
      </c>
      <c r="C119" s="1"/>
      <c r="D119" s="1"/>
      <c r="E119" s="1"/>
      <c r="F119" s="1"/>
      <c r="G119" s="1"/>
      <c r="H119" s="43"/>
      <c r="I119" s="1"/>
      <c r="J119" s="43"/>
      <c r="K119" s="1"/>
      <c r="L119" s="1"/>
      <c r="M119" s="13"/>
      <c r="N119" s="2"/>
      <c r="O119" s="2"/>
      <c r="P119" s="2"/>
      <c r="Q119" s="2"/>
    </row>
    <row r="120">
      <c r="A120" s="10"/>
      <c r="B120" s="44">
        <v>681</v>
      </c>
      <c r="C120" s="45" t="s">
        <v>1266</v>
      </c>
      <c r="D120" s="45" t="s">
        <v>7</v>
      </c>
      <c r="E120" s="45" t="s">
        <v>1267</v>
      </c>
      <c r="F120" s="45" t="s">
        <v>7</v>
      </c>
      <c r="G120" s="46" t="s">
        <v>181</v>
      </c>
      <c r="H120" s="47">
        <v>55</v>
      </c>
      <c r="I120" s="26">
        <v>1357.8</v>
      </c>
      <c r="J120" s="48">
        <f>ROUND(H120*I120,2)</f>
        <v>74679</v>
      </c>
      <c r="K120" s="49">
        <v>0.20999999999999999</v>
      </c>
      <c r="L120" s="50">
        <f>ROUND(J120*1.21,2)</f>
        <v>90361.589999999997</v>
      </c>
      <c r="M120" s="13"/>
      <c r="N120" s="2"/>
      <c r="O120" s="2"/>
      <c r="P120" s="2"/>
      <c r="Q120" s="33">
        <f>IF(ISNUMBER(K120),IF(H120&gt;0,IF(I120&gt;0,J120,0),0),0)</f>
        <v>74679</v>
      </c>
      <c r="R120" s="9">
        <f>IF(ISNUMBER(K120)=FALSE,J120,0)</f>
        <v>0</v>
      </c>
    </row>
    <row r="121">
      <c r="A121" s="10"/>
      <c r="B121" s="51" t="s">
        <v>125</v>
      </c>
      <c r="C121" s="1"/>
      <c r="D121" s="1"/>
      <c r="E121" s="52" t="s">
        <v>1267</v>
      </c>
      <c r="F121" s="1"/>
      <c r="G121" s="1"/>
      <c r="H121" s="43"/>
      <c r="I121" s="1"/>
      <c r="J121" s="43"/>
      <c r="K121" s="1"/>
      <c r="L121" s="1"/>
      <c r="M121" s="13"/>
      <c r="N121" s="2"/>
      <c r="O121" s="2"/>
      <c r="P121" s="2"/>
      <c r="Q121" s="2"/>
    </row>
    <row r="122" thickBot="1">
      <c r="A122" s="10"/>
      <c r="B122" s="53" t="s">
        <v>127</v>
      </c>
      <c r="C122" s="54"/>
      <c r="D122" s="54"/>
      <c r="E122" s="55" t="s">
        <v>1245</v>
      </c>
      <c r="F122" s="54"/>
      <c r="G122" s="54"/>
      <c r="H122" s="56"/>
      <c r="I122" s="54"/>
      <c r="J122" s="56"/>
      <c r="K122" s="54"/>
      <c r="L122" s="54"/>
      <c r="M122" s="13"/>
      <c r="N122" s="2"/>
      <c r="O122" s="2"/>
      <c r="P122" s="2"/>
      <c r="Q122" s="2"/>
    </row>
    <row r="123" thickTop="1" thickBot="1" ht="25" customHeight="1">
      <c r="A123" s="10"/>
      <c r="B123" s="1"/>
      <c r="C123" s="62">
        <v>9</v>
      </c>
      <c r="D123" s="1"/>
      <c r="E123" s="63" t="s">
        <v>112</v>
      </c>
      <c r="F123" s="1"/>
      <c r="G123" s="64" t="s">
        <v>137</v>
      </c>
      <c r="H123" s="65">
        <f>0+J120</f>
        <v>74679</v>
      </c>
      <c r="I123" s="64" t="s">
        <v>138</v>
      </c>
      <c r="J123" s="66">
        <f>(L123-H123)</f>
        <v>15682.589999999997</v>
      </c>
      <c r="K123" s="64" t="s">
        <v>139</v>
      </c>
      <c r="L123" s="67">
        <f>ROUND((0+J120)*1.21,2)</f>
        <v>90361.589999999997</v>
      </c>
      <c r="M123" s="13"/>
      <c r="N123" s="2"/>
      <c r="O123" s="2"/>
      <c r="P123" s="2"/>
      <c r="Q123" s="33">
        <f>0+Q120</f>
        <v>74679</v>
      </c>
      <c r="R123" s="9">
        <f>0+R120</f>
        <v>0</v>
      </c>
      <c r="S123" s="68">
        <f>Q123*(1+J123)+R123</f>
        <v>1171234817.6099997</v>
      </c>
    </row>
    <row r="124" thickTop="1" thickBot="1" ht="25" customHeight="1">
      <c r="A124" s="10"/>
      <c r="B124" s="69"/>
      <c r="C124" s="69"/>
      <c r="D124" s="69"/>
      <c r="E124" s="70"/>
      <c r="F124" s="69"/>
      <c r="G124" s="71" t="s">
        <v>140</v>
      </c>
      <c r="H124" s="72">
        <f>0+J120</f>
        <v>74679</v>
      </c>
      <c r="I124" s="71" t="s">
        <v>141</v>
      </c>
      <c r="J124" s="73">
        <f>0+J123</f>
        <v>15682.589999999997</v>
      </c>
      <c r="K124" s="71" t="s">
        <v>142</v>
      </c>
      <c r="L124" s="74">
        <f>0+L123</f>
        <v>90361.589999999997</v>
      </c>
      <c r="M124" s="13"/>
      <c r="N124" s="2"/>
      <c r="O124" s="2"/>
      <c r="P124" s="2"/>
      <c r="Q124" s="2"/>
    </row>
    <row r="125">
      <c r="A125" s="14"/>
      <c r="B125" s="4"/>
      <c r="C125" s="4"/>
      <c r="D125" s="4"/>
      <c r="E125" s="4"/>
      <c r="F125" s="4"/>
      <c r="G125" s="4"/>
      <c r="H125" s="76"/>
      <c r="I125" s="4"/>
      <c r="J125" s="76"/>
      <c r="K125" s="4"/>
      <c r="L125" s="4"/>
      <c r="M125" s="15"/>
      <c r="N125" s="2"/>
      <c r="O125" s="2"/>
      <c r="P125" s="2"/>
      <c r="Q125" s="2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"/>
      <c r="O126" s="2"/>
      <c r="P126" s="2"/>
      <c r="Q126" s="2"/>
    </row>
  </sheetData>
  <mergeCells count="77">
    <mergeCell ref="B55:D55"/>
    <mergeCell ref="B56:D56"/>
    <mergeCell ref="B58:D58"/>
    <mergeCell ref="B59:D59"/>
    <mergeCell ref="B61:D61"/>
    <mergeCell ref="B62:D62"/>
    <mergeCell ref="B64:D64"/>
    <mergeCell ref="B65:D65"/>
    <mergeCell ref="B67:D67"/>
    <mergeCell ref="B68:D68"/>
    <mergeCell ref="B70:D70"/>
    <mergeCell ref="B71:D71"/>
    <mergeCell ref="B73:D73"/>
    <mergeCell ref="B74:D74"/>
    <mergeCell ref="B79:D79"/>
    <mergeCell ref="B80:D80"/>
    <mergeCell ref="B82:D82"/>
    <mergeCell ref="B83:D83"/>
    <mergeCell ref="B85:D85"/>
    <mergeCell ref="B86:D86"/>
    <mergeCell ref="B77:L77"/>
    <mergeCell ref="B91:D91"/>
    <mergeCell ref="B92:D92"/>
    <mergeCell ref="B94:D94"/>
    <mergeCell ref="B95:D95"/>
    <mergeCell ref="B97:D97"/>
    <mergeCell ref="B98:D98"/>
    <mergeCell ref="B100:D100"/>
    <mergeCell ref="B101:D101"/>
    <mergeCell ref="B103:D103"/>
    <mergeCell ref="B104:D104"/>
    <mergeCell ref="B106:D106"/>
    <mergeCell ref="B107:D107"/>
    <mergeCell ref="B109:D109"/>
    <mergeCell ref="B110:D110"/>
    <mergeCell ref="B112:D112"/>
    <mergeCell ref="B113:D113"/>
    <mergeCell ref="B115:D115"/>
    <mergeCell ref="B116:D116"/>
    <mergeCell ref="B89:L89"/>
    <mergeCell ref="B121:D121"/>
    <mergeCell ref="B122:D122"/>
    <mergeCell ref="B119:L11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4:D34"/>
    <mergeCell ref="B35:D35"/>
    <mergeCell ref="B37:D37"/>
    <mergeCell ref="B38:D38"/>
    <mergeCell ref="B40:D40"/>
    <mergeCell ref="B41:D41"/>
    <mergeCell ref="B43:D43"/>
    <mergeCell ref="B44:D44"/>
    <mergeCell ref="B46:D46"/>
    <mergeCell ref="B47:D47"/>
    <mergeCell ref="B49:D49"/>
    <mergeCell ref="B50:D50"/>
    <mergeCell ref="B53:L53"/>
    <mergeCell ref="B22:D22"/>
    <mergeCell ref="B23:D23"/>
    <mergeCell ref="B24:D2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0+(H29)</f>
        <v>4207784.1799999997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0+H30</f>
        <v>4207784.1799999997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1268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ROUND(0+((H29)*1.21),2)</f>
        <v>5091418.8600000003</v>
      </c>
      <c r="K11" s="1"/>
      <c r="L11" s="1"/>
      <c r="M11" s="13"/>
      <c r="N11" s="2"/>
      <c r="O11" s="2"/>
      <c r="P11" s="2"/>
      <c r="Q11" s="33">
        <f>IF(SUM(K20)&gt;0,ROUND(SUM(S20)/SUM(K20)-1,8),0)</f>
        <v>883634.68000000005</v>
      </c>
      <c r="R11" s="9">
        <f>AVERAGE(J29)</f>
        <v>883634.68000000063</v>
      </c>
      <c r="S11" s="9">
        <f>J10*(1+Q11)</f>
        <v>3718148235187.5425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7</v>
      </c>
      <c r="C20" s="1"/>
      <c r="D20" s="1"/>
      <c r="E20" s="37" t="s">
        <v>110</v>
      </c>
      <c r="F20" s="1"/>
      <c r="G20" s="1"/>
      <c r="H20" s="1"/>
      <c r="I20" s="1"/>
      <c r="J20" s="1"/>
      <c r="K20" s="38">
        <f>0+J26</f>
        <v>4207784.1799999997</v>
      </c>
      <c r="L20" s="38">
        <f>0+L29</f>
        <v>5091418.8600000003</v>
      </c>
      <c r="M20" s="13"/>
      <c r="N20" s="2"/>
      <c r="O20" s="2"/>
      <c r="P20" s="2"/>
      <c r="Q20" s="2"/>
      <c r="S20" s="9">
        <f>S29</f>
        <v>3718148235187.5449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166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682</v>
      </c>
      <c r="C26" s="45" t="s">
        <v>1269</v>
      </c>
      <c r="D26" s="45"/>
      <c r="E26" s="45" t="s">
        <v>1270</v>
      </c>
      <c r="F26" s="45" t="s">
        <v>7</v>
      </c>
      <c r="G26" s="46" t="s">
        <v>124</v>
      </c>
      <c r="H26" s="47">
        <v>1</v>
      </c>
      <c r="I26" s="26">
        <v>4207784.1799999997</v>
      </c>
      <c r="J26" s="48">
        <f>ROUND(H26*I26,2)</f>
        <v>4207784.1799999997</v>
      </c>
      <c r="K26" s="49">
        <v>0.20999999999999999</v>
      </c>
      <c r="L26" s="50">
        <f>ROUND(J26*1.21,2)</f>
        <v>5091418.8600000003</v>
      </c>
      <c r="M26" s="13"/>
      <c r="N26" s="2"/>
      <c r="O26" s="2"/>
      <c r="P26" s="2"/>
      <c r="Q26" s="33">
        <f>IF(ISNUMBER(K26),IF(H26&gt;0,IF(I26&gt;0,J26,0),0),0)</f>
        <v>4207784.1799999997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1271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7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 thickBot="1" ht="25" customHeight="1">
      <c r="A29" s="10"/>
      <c r="B29" s="1"/>
      <c r="C29" s="62">
        <v>7</v>
      </c>
      <c r="D29" s="1"/>
      <c r="E29" s="63" t="s">
        <v>110</v>
      </c>
      <c r="F29" s="1"/>
      <c r="G29" s="64" t="s">
        <v>137</v>
      </c>
      <c r="H29" s="65">
        <f>0+J26</f>
        <v>4207784.1799999997</v>
      </c>
      <c r="I29" s="64" t="s">
        <v>138</v>
      </c>
      <c r="J29" s="66">
        <f>(L29-H29)</f>
        <v>883634.68000000063</v>
      </c>
      <c r="K29" s="64" t="s">
        <v>139</v>
      </c>
      <c r="L29" s="67">
        <f>ROUND((0+J26)*1.21,2)</f>
        <v>5091418.8600000003</v>
      </c>
      <c r="M29" s="13"/>
      <c r="N29" s="2"/>
      <c r="O29" s="2"/>
      <c r="P29" s="2"/>
      <c r="Q29" s="33">
        <f>0+Q26</f>
        <v>4207784.1799999997</v>
      </c>
      <c r="R29" s="9">
        <f>0+R26</f>
        <v>0</v>
      </c>
      <c r="S29" s="68">
        <f>Q29*(1+J29)+R29</f>
        <v>3718148235187.5449</v>
      </c>
    </row>
    <row r="30" thickTop="1" thickBot="1" ht="25" customHeight="1">
      <c r="A30" s="10"/>
      <c r="B30" s="69"/>
      <c r="C30" s="69"/>
      <c r="D30" s="69"/>
      <c r="E30" s="70"/>
      <c r="F30" s="69"/>
      <c r="G30" s="71" t="s">
        <v>140</v>
      </c>
      <c r="H30" s="72">
        <f>0+J26</f>
        <v>4207784.1799999997</v>
      </c>
      <c r="I30" s="71" t="s">
        <v>141</v>
      </c>
      <c r="J30" s="73">
        <f>0+J29</f>
        <v>883634.68000000063</v>
      </c>
      <c r="K30" s="71" t="s">
        <v>142</v>
      </c>
      <c r="L30" s="74">
        <f>0+L29</f>
        <v>5091418.8600000003</v>
      </c>
      <c r="M30" s="13"/>
      <c r="N30" s="2"/>
      <c r="O30" s="2"/>
      <c r="P30" s="2"/>
      <c r="Q30" s="2"/>
    </row>
    <row r="31">
      <c r="A31" s="14"/>
      <c r="B31" s="4"/>
      <c r="C31" s="4"/>
      <c r="D31" s="4"/>
      <c r="E31" s="4"/>
      <c r="F31" s="4"/>
      <c r="G31" s="4"/>
      <c r="H31" s="76"/>
      <c r="I31" s="4"/>
      <c r="J31" s="76"/>
      <c r="K31" s="4"/>
      <c r="L31" s="4"/>
      <c r="M31" s="15"/>
      <c r="N31" s="2"/>
      <c r="O31" s="2"/>
      <c r="P31" s="2"/>
      <c r="Q31" s="2"/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2"/>
      <c r="O32" s="2"/>
      <c r="P32" s="2"/>
      <c r="Q32" s="2"/>
    </row>
  </sheetData>
  <mergeCells count="1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0+(H29)</f>
        <v>65938.970000000001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0+H30</f>
        <v>65938.970000000001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1272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ROUND(0+((H29)*1.21),2)</f>
        <v>79786.149999999994</v>
      </c>
      <c r="K11" s="1"/>
      <c r="L11" s="1"/>
      <c r="M11" s="13"/>
      <c r="N11" s="2"/>
      <c r="O11" s="2"/>
      <c r="P11" s="2"/>
      <c r="Q11" s="33">
        <f>IF(SUM(K20)&gt;0,ROUND(SUM(S20)/SUM(K20)-1,8),0)</f>
        <v>13847.18</v>
      </c>
      <c r="R11" s="9">
        <f>AVERAGE(J29)</f>
        <v>13847.179999999993</v>
      </c>
      <c r="S11" s="9">
        <f>J10*(1+Q11)</f>
        <v>913134725.57459998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7</v>
      </c>
      <c r="C20" s="1"/>
      <c r="D20" s="1"/>
      <c r="E20" s="37" t="s">
        <v>110</v>
      </c>
      <c r="F20" s="1"/>
      <c r="G20" s="1"/>
      <c r="H20" s="1"/>
      <c r="I20" s="1"/>
      <c r="J20" s="1"/>
      <c r="K20" s="38">
        <f>0+J26</f>
        <v>65938.970000000001</v>
      </c>
      <c r="L20" s="38">
        <f>0+L29</f>
        <v>79786.149999999994</v>
      </c>
      <c r="M20" s="13"/>
      <c r="N20" s="2"/>
      <c r="O20" s="2"/>
      <c r="P20" s="2"/>
      <c r="Q20" s="2"/>
      <c r="S20" s="9">
        <f>S29</f>
        <v>913134725.5745995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166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683</v>
      </c>
      <c r="C26" s="45" t="s">
        <v>1273</v>
      </c>
      <c r="D26" s="45"/>
      <c r="E26" s="45" t="s">
        <v>1274</v>
      </c>
      <c r="F26" s="45" t="s">
        <v>7</v>
      </c>
      <c r="G26" s="46" t="s">
        <v>124</v>
      </c>
      <c r="H26" s="47">
        <v>1</v>
      </c>
      <c r="I26" s="26">
        <v>65938.970000000001</v>
      </c>
      <c r="J26" s="48">
        <f>ROUND(H26*I26,2)</f>
        <v>65938.970000000001</v>
      </c>
      <c r="K26" s="49">
        <v>0.20999999999999999</v>
      </c>
      <c r="L26" s="50">
        <f>ROUND(J26*1.21,2)</f>
        <v>79786.149999999994</v>
      </c>
      <c r="M26" s="13"/>
      <c r="N26" s="2"/>
      <c r="O26" s="2"/>
      <c r="P26" s="2"/>
      <c r="Q26" s="33">
        <f>IF(ISNUMBER(K26),IF(H26&gt;0,IF(I26&gt;0,J26,0),0),0)</f>
        <v>65938.970000000001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1271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7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 thickBot="1" ht="25" customHeight="1">
      <c r="A29" s="10"/>
      <c r="B29" s="1"/>
      <c r="C29" s="62">
        <v>7</v>
      </c>
      <c r="D29" s="1"/>
      <c r="E29" s="63" t="s">
        <v>110</v>
      </c>
      <c r="F29" s="1"/>
      <c r="G29" s="64" t="s">
        <v>137</v>
      </c>
      <c r="H29" s="65">
        <f>0+J26</f>
        <v>65938.970000000001</v>
      </c>
      <c r="I29" s="64" t="s">
        <v>138</v>
      </c>
      <c r="J29" s="66">
        <f>(L29-H29)</f>
        <v>13847.179999999993</v>
      </c>
      <c r="K29" s="64" t="s">
        <v>139</v>
      </c>
      <c r="L29" s="67">
        <f>ROUND((0+J26)*1.21,2)</f>
        <v>79786.149999999994</v>
      </c>
      <c r="M29" s="13"/>
      <c r="N29" s="2"/>
      <c r="O29" s="2"/>
      <c r="P29" s="2"/>
      <c r="Q29" s="33">
        <f>0+Q26</f>
        <v>65938.970000000001</v>
      </c>
      <c r="R29" s="9">
        <f>0+R26</f>
        <v>0</v>
      </c>
      <c r="S29" s="68">
        <f>Q29*(1+J29)+R29</f>
        <v>913134725.5745995</v>
      </c>
    </row>
    <row r="30" thickTop="1" thickBot="1" ht="25" customHeight="1">
      <c r="A30" s="10"/>
      <c r="B30" s="69"/>
      <c r="C30" s="69"/>
      <c r="D30" s="69"/>
      <c r="E30" s="70"/>
      <c r="F30" s="69"/>
      <c r="G30" s="71" t="s">
        <v>140</v>
      </c>
      <c r="H30" s="72">
        <f>0+J26</f>
        <v>65938.970000000001</v>
      </c>
      <c r="I30" s="71" t="s">
        <v>141</v>
      </c>
      <c r="J30" s="73">
        <f>0+J29</f>
        <v>13847.179999999993</v>
      </c>
      <c r="K30" s="71" t="s">
        <v>142</v>
      </c>
      <c r="L30" s="74">
        <f>0+L29</f>
        <v>79786.149999999994</v>
      </c>
      <c r="M30" s="13"/>
      <c r="N30" s="2"/>
      <c r="O30" s="2"/>
      <c r="P30" s="2"/>
      <c r="Q30" s="2"/>
    </row>
    <row r="31">
      <c r="A31" s="14"/>
      <c r="B31" s="4"/>
      <c r="C31" s="4"/>
      <c r="D31" s="4"/>
      <c r="E31" s="4"/>
      <c r="F31" s="4"/>
      <c r="G31" s="4"/>
      <c r="H31" s="76"/>
      <c r="I31" s="4"/>
      <c r="J31" s="76"/>
      <c r="K31" s="4"/>
      <c r="L31" s="4"/>
      <c r="M31" s="15"/>
      <c r="N31" s="2"/>
      <c r="O31" s="2"/>
      <c r="P31" s="2"/>
      <c r="Q31" s="2"/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2"/>
      <c r="O32" s="2"/>
      <c r="P32" s="2"/>
      <c r="Q32" s="2"/>
    </row>
  </sheetData>
  <mergeCells count="1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0+(H62+H119+H140+H161+H236+H269+H353)</f>
        <v>213530014.93999997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0+H63+H120+H141+H162+H237+H270+H354</f>
        <v>213530014.93999997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191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ROUND(0+((H62+H119+H140+H161+H236+H269+H353)*1.21),2)</f>
        <v>258371318.08000001</v>
      </c>
      <c r="K11" s="1"/>
      <c r="L11" s="1"/>
      <c r="M11" s="13"/>
      <c r="N11" s="2"/>
      <c r="O11" s="2"/>
      <c r="P11" s="2"/>
      <c r="Q11" s="33">
        <f>IF(SUM(K20:K26)&gt;0,ROUND(SUM(S20:S26)/SUM(K20:K26)-1,8),0)</f>
        <v>15149747.7370324</v>
      </c>
      <c r="R11" s="9">
        <f>AVERAGE(J62,J119,J140,J161,J236,J269,J353)</f>
        <v>6405900.4485714305</v>
      </c>
      <c r="S11" s="9">
        <f>J10*(1+Q11)</f>
        <v>3234926074155774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0+J32+J35+J38+J41+J44+J47+J50+J53+J56+J59</f>
        <v>8720000</v>
      </c>
      <c r="L20" s="38">
        <f>0+L62</f>
        <v>10551200</v>
      </c>
      <c r="M20" s="13"/>
      <c r="N20" s="2"/>
      <c r="O20" s="2"/>
      <c r="P20" s="2"/>
      <c r="Q20" s="2"/>
      <c r="S20" s="9">
        <f>S62</f>
        <v>15968072720000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0+J65+J68+J71+J74+J77+J80+J83+J86+J89+J92+J95+J98+J101+J104+J107+J110+J113+J116</f>
        <v>88825142.299999997</v>
      </c>
      <c r="L21" s="38">
        <f>0+L119</f>
        <v>107478422.18000001</v>
      </c>
      <c r="M21" s="13"/>
      <c r="N21" s="2"/>
      <c r="O21" s="2"/>
      <c r="P21" s="2"/>
      <c r="Q21" s="2"/>
      <c r="S21" s="9">
        <f>S119</f>
        <v>1656880328527870</v>
      </c>
    </row>
    <row r="22">
      <c r="A22" s="10"/>
      <c r="B22" s="36">
        <v>2</v>
      </c>
      <c r="C22" s="1"/>
      <c r="D22" s="1"/>
      <c r="E22" s="37" t="s">
        <v>192</v>
      </c>
      <c r="F22" s="1"/>
      <c r="G22" s="1"/>
      <c r="H22" s="1"/>
      <c r="I22" s="1"/>
      <c r="J22" s="1"/>
      <c r="K22" s="38">
        <f>0+J122+J125+J128+J131+J134+J137</f>
        <v>19747677.77</v>
      </c>
      <c r="L22" s="38">
        <f>0+L140</f>
        <v>23894690.100000001</v>
      </c>
      <c r="M22" s="13"/>
      <c r="N22" s="2"/>
      <c r="O22" s="2"/>
      <c r="P22" s="2"/>
      <c r="Q22" s="2"/>
      <c r="S22" s="9">
        <f>S140</f>
        <v>81893882948734.703</v>
      </c>
    </row>
    <row r="23">
      <c r="A23" s="10"/>
      <c r="B23" s="36">
        <v>4</v>
      </c>
      <c r="C23" s="1"/>
      <c r="D23" s="1"/>
      <c r="E23" s="37" t="s">
        <v>193</v>
      </c>
      <c r="F23" s="1"/>
      <c r="G23" s="1"/>
      <c r="H23" s="1"/>
      <c r="I23" s="1"/>
      <c r="J23" s="1"/>
      <c r="K23" s="38">
        <f>0+J143+J146+J149+J152+J155+J158</f>
        <v>678001.18999999994</v>
      </c>
      <c r="L23" s="38">
        <f>0+L161</f>
        <v>820381.43999999994</v>
      </c>
      <c r="M23" s="13"/>
      <c r="N23" s="2"/>
      <c r="O23" s="2"/>
      <c r="P23" s="2"/>
      <c r="Q23" s="2"/>
      <c r="S23" s="9">
        <f>S161</f>
        <v>96534656933.687485</v>
      </c>
    </row>
    <row r="24">
      <c r="A24" s="10"/>
      <c r="B24" s="36">
        <v>5</v>
      </c>
      <c r="C24" s="1"/>
      <c r="D24" s="1"/>
      <c r="E24" s="37" t="s">
        <v>194</v>
      </c>
      <c r="F24" s="1"/>
      <c r="G24" s="1"/>
      <c r="H24" s="1"/>
      <c r="I24" s="1"/>
      <c r="J24" s="1"/>
      <c r="K24" s="38">
        <f>0+J164+J167+J170+J173+J176+J179+J182+J185+J188+J191+J194+J197+J200+J203+J206+J209+J212+J215+J218+J221+J224+J227+J230+J233</f>
        <v>83088945.859999985</v>
      </c>
      <c r="L24" s="38">
        <f>0+L236</f>
        <v>100537624.48999999</v>
      </c>
      <c r="M24" s="13"/>
      <c r="N24" s="2"/>
      <c r="O24" s="2"/>
      <c r="P24" s="2"/>
      <c r="Q24" s="2"/>
      <c r="S24" s="9">
        <f>S236</f>
        <v>1449792397105555.5</v>
      </c>
    </row>
    <row r="25">
      <c r="A25" s="10"/>
      <c r="B25" s="36">
        <v>8</v>
      </c>
      <c r="C25" s="1"/>
      <c r="D25" s="1"/>
      <c r="E25" s="37" t="s">
        <v>111</v>
      </c>
      <c r="F25" s="1"/>
      <c r="G25" s="1"/>
      <c r="H25" s="1"/>
      <c r="I25" s="1"/>
      <c r="J25" s="1"/>
      <c r="K25" s="38">
        <f>0+J239+J242+J245+J248+J251+J254+J257+J260+J263+J266</f>
        <v>468511.84000000003</v>
      </c>
      <c r="L25" s="38">
        <f>0+L269</f>
        <v>566899.32999999996</v>
      </c>
      <c r="M25" s="41"/>
      <c r="N25" s="2"/>
      <c r="O25" s="2"/>
      <c r="P25" s="2"/>
      <c r="Q25" s="2"/>
      <c r="S25" s="9">
        <f>S269</f>
        <v>46096172484.721573</v>
      </c>
    </row>
    <row r="26">
      <c r="A26" s="10"/>
      <c r="B26" s="36">
        <v>9</v>
      </c>
      <c r="C26" s="1"/>
      <c r="D26" s="1"/>
      <c r="E26" s="37" t="s">
        <v>112</v>
      </c>
      <c r="F26" s="1"/>
      <c r="G26" s="1"/>
      <c r="H26" s="1"/>
      <c r="I26" s="1"/>
      <c r="J26" s="1"/>
      <c r="K26" s="38">
        <f>0+J272+J275+J278+J281+J284+J287+J290+J293+J296+J299+J302+J305+J308+J311+J314+J317+J320+J323+J326+J329+J332+J335+J338+J341+J344+J347+J350</f>
        <v>12001735.98</v>
      </c>
      <c r="L26" s="38">
        <f>0+L353</f>
        <v>14522100.539999999</v>
      </c>
      <c r="M26" s="41"/>
      <c r="N26" s="2"/>
      <c r="O26" s="2"/>
      <c r="P26" s="2"/>
      <c r="Q26" s="2"/>
      <c r="S26" s="9">
        <f>S353</f>
        <v>30248762024204.832</v>
      </c>
    </row>
    <row r="27">
      <c r="A27" s="1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39"/>
      <c r="N27" s="2"/>
      <c r="O27" s="2"/>
      <c r="P27" s="2"/>
      <c r="Q27" s="2"/>
    </row>
    <row r="28" ht="14" customHeight="1">
      <c r="A28" s="4"/>
      <c r="B28" s="28" t="s">
        <v>113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40"/>
      <c r="N29" s="2"/>
      <c r="O29" s="2"/>
      <c r="P29" s="2"/>
      <c r="Q29" s="2"/>
    </row>
    <row r="30" ht="18" customHeight="1">
      <c r="A30" s="10"/>
      <c r="B30" s="34" t="s">
        <v>114</v>
      </c>
      <c r="C30" s="34" t="s">
        <v>106</v>
      </c>
      <c r="D30" s="34" t="s">
        <v>115</v>
      </c>
      <c r="E30" s="34" t="s">
        <v>107</v>
      </c>
      <c r="F30" s="34" t="s">
        <v>116</v>
      </c>
      <c r="G30" s="35" t="s">
        <v>117</v>
      </c>
      <c r="H30" s="23" t="s">
        <v>118</v>
      </c>
      <c r="I30" s="23" t="s">
        <v>119</v>
      </c>
      <c r="J30" s="23" t="s">
        <v>17</v>
      </c>
      <c r="K30" s="35" t="s">
        <v>120</v>
      </c>
      <c r="L30" s="23" t="s">
        <v>18</v>
      </c>
      <c r="M30" s="41"/>
      <c r="N30" s="2"/>
      <c r="O30" s="2"/>
      <c r="P30" s="2"/>
      <c r="Q30" s="2"/>
    </row>
    <row r="31" ht="40" customHeight="1">
      <c r="A31" s="10"/>
      <c r="B31" s="42" t="s">
        <v>121</v>
      </c>
      <c r="C31" s="1"/>
      <c r="D31" s="1"/>
      <c r="E31" s="1"/>
      <c r="F31" s="1"/>
      <c r="G31" s="1"/>
      <c r="H31" s="43"/>
      <c r="I31" s="1"/>
      <c r="J31" s="43"/>
      <c r="K31" s="1"/>
      <c r="L31" s="1"/>
      <c r="M31" s="13"/>
      <c r="N31" s="2"/>
      <c r="O31" s="2"/>
      <c r="P31" s="2"/>
      <c r="Q31" s="2"/>
    </row>
    <row r="32">
      <c r="A32" s="10"/>
      <c r="B32" s="44">
        <v>19</v>
      </c>
      <c r="C32" s="45" t="s">
        <v>195</v>
      </c>
      <c r="D32" s="45"/>
      <c r="E32" s="45" t="s">
        <v>196</v>
      </c>
      <c r="F32" s="45" t="s">
        <v>7</v>
      </c>
      <c r="G32" s="46" t="s">
        <v>124</v>
      </c>
      <c r="H32" s="47">
        <v>1</v>
      </c>
      <c r="I32" s="26">
        <v>350000</v>
      </c>
      <c r="J32" s="48">
        <f>ROUND(H32*I32,2)</f>
        <v>350000</v>
      </c>
      <c r="K32" s="49">
        <v>0.20999999999999999</v>
      </c>
      <c r="L32" s="50">
        <f>ROUND(J32*1.21,2)</f>
        <v>423500</v>
      </c>
      <c r="M32" s="13"/>
      <c r="N32" s="2"/>
      <c r="O32" s="2"/>
      <c r="P32" s="2"/>
      <c r="Q32" s="33">
        <f>IF(ISNUMBER(K32),IF(H32&gt;0,IF(I32&gt;0,J32,0),0),0)</f>
        <v>350000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197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20</v>
      </c>
      <c r="C35" s="45" t="s">
        <v>198</v>
      </c>
      <c r="D35" s="45" t="s">
        <v>199</v>
      </c>
      <c r="E35" s="45" t="s">
        <v>200</v>
      </c>
      <c r="F35" s="45" t="s">
        <v>7</v>
      </c>
      <c r="G35" s="46" t="s">
        <v>124</v>
      </c>
      <c r="H35" s="57">
        <v>1</v>
      </c>
      <c r="I35" s="58">
        <v>950000</v>
      </c>
      <c r="J35" s="59">
        <f>ROUND(H35*I35,2)</f>
        <v>950000</v>
      </c>
      <c r="K35" s="60">
        <v>0.20999999999999999</v>
      </c>
      <c r="L35" s="61">
        <f>ROUND(J35*1.21,2)</f>
        <v>1149500</v>
      </c>
      <c r="M35" s="13"/>
      <c r="N35" s="2"/>
      <c r="O35" s="2"/>
      <c r="P35" s="2"/>
      <c r="Q35" s="33">
        <f>IF(ISNUMBER(K35),IF(H35&gt;0,IF(I35&gt;0,J35,0),0),0)</f>
        <v>950000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201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7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21</v>
      </c>
      <c r="C38" s="45" t="s">
        <v>198</v>
      </c>
      <c r="D38" s="45" t="s">
        <v>202</v>
      </c>
      <c r="E38" s="45" t="s">
        <v>200</v>
      </c>
      <c r="F38" s="45" t="s">
        <v>7</v>
      </c>
      <c r="G38" s="46" t="s">
        <v>124</v>
      </c>
      <c r="H38" s="57">
        <v>1</v>
      </c>
      <c r="I38" s="58">
        <v>680000</v>
      </c>
      <c r="J38" s="59">
        <f>ROUND(H38*I38,2)</f>
        <v>680000</v>
      </c>
      <c r="K38" s="60">
        <v>0.20999999999999999</v>
      </c>
      <c r="L38" s="61">
        <f>ROUND(J38*1.21,2)</f>
        <v>822800</v>
      </c>
      <c r="M38" s="13"/>
      <c r="N38" s="2"/>
      <c r="O38" s="2"/>
      <c r="P38" s="2"/>
      <c r="Q38" s="33">
        <f>IF(ISNUMBER(K38),IF(H38&gt;0,IF(I38&gt;0,J38,0),0),0)</f>
        <v>680000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203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22</v>
      </c>
      <c r="C41" s="45" t="s">
        <v>204</v>
      </c>
      <c r="D41" s="45"/>
      <c r="E41" s="45" t="s">
        <v>205</v>
      </c>
      <c r="F41" s="45" t="s">
        <v>7</v>
      </c>
      <c r="G41" s="46" t="s">
        <v>124</v>
      </c>
      <c r="H41" s="57">
        <v>1</v>
      </c>
      <c r="I41" s="58">
        <v>3400000</v>
      </c>
      <c r="J41" s="59">
        <f>ROUND(H41*I41,2)</f>
        <v>3400000</v>
      </c>
      <c r="K41" s="60">
        <v>0.20999999999999999</v>
      </c>
      <c r="L41" s="61">
        <f>ROUND(J41*1.21,2)</f>
        <v>4114000</v>
      </c>
      <c r="M41" s="13"/>
      <c r="N41" s="2"/>
      <c r="O41" s="2"/>
      <c r="P41" s="2"/>
      <c r="Q41" s="33">
        <f>IF(ISNUMBER(K41),IF(H41&gt;0,IF(I41&gt;0,J41,0),0),0)</f>
        <v>3400000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206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7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23</v>
      </c>
      <c r="C44" s="45" t="s">
        <v>207</v>
      </c>
      <c r="D44" s="45"/>
      <c r="E44" s="45" t="s">
        <v>208</v>
      </c>
      <c r="F44" s="45" t="s">
        <v>7</v>
      </c>
      <c r="G44" s="46" t="s">
        <v>124</v>
      </c>
      <c r="H44" s="57">
        <v>1</v>
      </c>
      <c r="I44" s="58">
        <v>380000</v>
      </c>
      <c r="J44" s="59">
        <f>ROUND(H44*I44,2)</f>
        <v>380000</v>
      </c>
      <c r="K44" s="60">
        <v>0.20999999999999999</v>
      </c>
      <c r="L44" s="61">
        <f>ROUND(J44*1.21,2)</f>
        <v>459800</v>
      </c>
      <c r="M44" s="13"/>
      <c r="N44" s="2"/>
      <c r="O44" s="2"/>
      <c r="P44" s="2"/>
      <c r="Q44" s="33">
        <f>IF(ISNUMBER(K44),IF(H44&gt;0,IF(I44&gt;0,J44,0),0),0)</f>
        <v>380000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209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7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24</v>
      </c>
      <c r="C47" s="45" t="s">
        <v>210</v>
      </c>
      <c r="D47" s="45"/>
      <c r="E47" s="45" t="s">
        <v>211</v>
      </c>
      <c r="F47" s="45" t="s">
        <v>7</v>
      </c>
      <c r="G47" s="46" t="s">
        <v>124</v>
      </c>
      <c r="H47" s="57">
        <v>1</v>
      </c>
      <c r="I47" s="58">
        <v>10000</v>
      </c>
      <c r="J47" s="59">
        <f>ROUND(H47*I47,2)</f>
        <v>10000</v>
      </c>
      <c r="K47" s="60">
        <v>0.20999999999999999</v>
      </c>
      <c r="L47" s="61">
        <f>ROUND(J47*1.21,2)</f>
        <v>12100</v>
      </c>
      <c r="M47" s="13"/>
      <c r="N47" s="2"/>
      <c r="O47" s="2"/>
      <c r="P47" s="2"/>
      <c r="Q47" s="33">
        <f>IF(ISNUMBER(K47),IF(H47&gt;0,IF(I47&gt;0,J47,0),0),0)</f>
        <v>10000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7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7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>
      <c r="A50" s="10"/>
      <c r="B50" s="44">
        <v>25</v>
      </c>
      <c r="C50" s="45" t="s">
        <v>212</v>
      </c>
      <c r="D50" s="45"/>
      <c r="E50" s="45" t="s">
        <v>213</v>
      </c>
      <c r="F50" s="45" t="s">
        <v>7</v>
      </c>
      <c r="G50" s="46" t="s">
        <v>124</v>
      </c>
      <c r="H50" s="57">
        <v>1</v>
      </c>
      <c r="I50" s="58">
        <v>1350000</v>
      </c>
      <c r="J50" s="59">
        <f>ROUND(H50*I50,2)</f>
        <v>1350000</v>
      </c>
      <c r="K50" s="60">
        <v>0.20999999999999999</v>
      </c>
      <c r="L50" s="61">
        <f>ROUND(J50*1.21,2)</f>
        <v>1633500</v>
      </c>
      <c r="M50" s="13"/>
      <c r="N50" s="2"/>
      <c r="O50" s="2"/>
      <c r="P50" s="2"/>
      <c r="Q50" s="33">
        <f>IF(ISNUMBER(K50),IF(H50&gt;0,IF(I50&gt;0,J50,0),0),0)</f>
        <v>1350000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7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7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>
      <c r="A53" s="10"/>
      <c r="B53" s="44">
        <v>26</v>
      </c>
      <c r="C53" s="45" t="s">
        <v>214</v>
      </c>
      <c r="D53" s="45"/>
      <c r="E53" s="45" t="s">
        <v>215</v>
      </c>
      <c r="F53" s="45" t="s">
        <v>7</v>
      </c>
      <c r="G53" s="46" t="s">
        <v>124</v>
      </c>
      <c r="H53" s="57">
        <v>1</v>
      </c>
      <c r="I53" s="58">
        <v>50000</v>
      </c>
      <c r="J53" s="59">
        <f>ROUND(H53*I53,2)</f>
        <v>50000</v>
      </c>
      <c r="K53" s="60">
        <v>0.20999999999999999</v>
      </c>
      <c r="L53" s="61">
        <f>ROUND(J53*1.21,2)</f>
        <v>60500</v>
      </c>
      <c r="M53" s="13"/>
      <c r="N53" s="2"/>
      <c r="O53" s="2"/>
      <c r="P53" s="2"/>
      <c r="Q53" s="33">
        <f>IF(ISNUMBER(K53),IF(H53&gt;0,IF(I53&gt;0,J53,0),0),0)</f>
        <v>50000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216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7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>
      <c r="A56" s="10"/>
      <c r="B56" s="44">
        <v>27</v>
      </c>
      <c r="C56" s="45" t="s">
        <v>217</v>
      </c>
      <c r="D56" s="45"/>
      <c r="E56" s="45" t="s">
        <v>218</v>
      </c>
      <c r="F56" s="45" t="s">
        <v>7</v>
      </c>
      <c r="G56" s="46" t="s">
        <v>146</v>
      </c>
      <c r="H56" s="57">
        <v>2</v>
      </c>
      <c r="I56" s="58">
        <v>5000</v>
      </c>
      <c r="J56" s="59">
        <f>ROUND(H56*I56,2)</f>
        <v>10000</v>
      </c>
      <c r="K56" s="60">
        <v>0.20999999999999999</v>
      </c>
      <c r="L56" s="61">
        <f>ROUND(J56*1.21,2)</f>
        <v>12100</v>
      </c>
      <c r="M56" s="13"/>
      <c r="N56" s="2"/>
      <c r="O56" s="2"/>
      <c r="P56" s="2"/>
      <c r="Q56" s="33">
        <f>IF(ISNUMBER(K56),IF(H56&gt;0,IF(I56&gt;0,J56,0),0),0)</f>
        <v>10000</v>
      </c>
      <c r="R56" s="9">
        <f>IF(ISNUMBER(K56)=FALSE,J56,0)</f>
        <v>0</v>
      </c>
    </row>
    <row r="57">
      <c r="A57" s="10"/>
      <c r="B57" s="51" t="s">
        <v>125</v>
      </c>
      <c r="C57" s="1"/>
      <c r="D57" s="1"/>
      <c r="E57" s="52" t="s">
        <v>219</v>
      </c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127</v>
      </c>
      <c r="C58" s="54"/>
      <c r="D58" s="54"/>
      <c r="E58" s="55" t="s">
        <v>7</v>
      </c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4">
        <v>28</v>
      </c>
      <c r="C59" s="45" t="s">
        <v>220</v>
      </c>
      <c r="D59" s="45"/>
      <c r="E59" s="45" t="s">
        <v>221</v>
      </c>
      <c r="F59" s="45" t="s">
        <v>7</v>
      </c>
      <c r="G59" s="46" t="s">
        <v>124</v>
      </c>
      <c r="H59" s="57">
        <v>1</v>
      </c>
      <c r="I59" s="58">
        <v>1540000</v>
      </c>
      <c r="J59" s="59">
        <f>ROUND(H59*I59,2)</f>
        <v>1540000</v>
      </c>
      <c r="K59" s="60">
        <v>0.20999999999999999</v>
      </c>
      <c r="L59" s="61">
        <f>ROUND(J59*1.21,2)</f>
        <v>1863400</v>
      </c>
      <c r="M59" s="13"/>
      <c r="N59" s="2"/>
      <c r="O59" s="2"/>
      <c r="P59" s="2"/>
      <c r="Q59" s="33">
        <f>IF(ISNUMBER(K59),IF(H59&gt;0,IF(I59&gt;0,J59,0),0),0)</f>
        <v>1540000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7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7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 thickBot="1" ht="25" customHeight="1">
      <c r="A62" s="10"/>
      <c r="B62" s="1"/>
      <c r="C62" s="62">
        <v>0</v>
      </c>
      <c r="D62" s="1"/>
      <c r="E62" s="63" t="s">
        <v>108</v>
      </c>
      <c r="F62" s="1"/>
      <c r="G62" s="64" t="s">
        <v>137</v>
      </c>
      <c r="H62" s="65">
        <f>J32+J35+J38+J41+J44+J47+J50+J53+J56+J59</f>
        <v>8720000</v>
      </c>
      <c r="I62" s="64" t="s">
        <v>138</v>
      </c>
      <c r="J62" s="66">
        <f>(L62-H62)</f>
        <v>1831200</v>
      </c>
      <c r="K62" s="64" t="s">
        <v>139</v>
      </c>
      <c r="L62" s="67">
        <f>ROUND((J32+J35+J38+J41+J44+J47+J50+J53+J56+J59)*1.21,2)</f>
        <v>10551200</v>
      </c>
      <c r="M62" s="13"/>
      <c r="N62" s="2"/>
      <c r="O62" s="2"/>
      <c r="P62" s="2"/>
      <c r="Q62" s="33">
        <f>0+Q32+Q35+Q38+Q41+Q44+Q47+Q50+Q53+Q56+Q59</f>
        <v>8720000</v>
      </c>
      <c r="R62" s="9">
        <f>0+R32+R35+R38+R41+R44+R47+R50+R53+R56+R59</f>
        <v>0</v>
      </c>
      <c r="S62" s="68">
        <f>Q62*(1+J62)+R62</f>
        <v>15968072720000</v>
      </c>
    </row>
    <row r="63" thickTop="1" thickBot="1" ht="25" customHeight="1">
      <c r="A63" s="10"/>
      <c r="B63" s="69"/>
      <c r="C63" s="69"/>
      <c r="D63" s="69"/>
      <c r="E63" s="70"/>
      <c r="F63" s="69"/>
      <c r="G63" s="71" t="s">
        <v>140</v>
      </c>
      <c r="H63" s="72">
        <f>0+J32+J35+J38+J41+J44+J47+J50+J53+J56+J59</f>
        <v>8720000</v>
      </c>
      <c r="I63" s="71" t="s">
        <v>141</v>
      </c>
      <c r="J63" s="73">
        <f>0+J62</f>
        <v>1831200</v>
      </c>
      <c r="K63" s="71" t="s">
        <v>142</v>
      </c>
      <c r="L63" s="74">
        <f>0+L62</f>
        <v>10551200</v>
      </c>
      <c r="M63" s="13"/>
      <c r="N63" s="2"/>
      <c r="O63" s="2"/>
      <c r="P63" s="2"/>
      <c r="Q63" s="2"/>
    </row>
    <row r="64" ht="40" customHeight="1">
      <c r="A64" s="10"/>
      <c r="B64" s="75" t="s">
        <v>143</v>
      </c>
      <c r="C64" s="1"/>
      <c r="D64" s="1"/>
      <c r="E64" s="1"/>
      <c r="F64" s="1"/>
      <c r="G64" s="1"/>
      <c r="H64" s="43"/>
      <c r="I64" s="1"/>
      <c r="J64" s="43"/>
      <c r="K64" s="1"/>
      <c r="L64" s="1"/>
      <c r="M64" s="13"/>
      <c r="N64" s="2"/>
      <c r="O64" s="2"/>
      <c r="P64" s="2"/>
      <c r="Q64" s="2"/>
    </row>
    <row r="65">
      <c r="A65" s="10"/>
      <c r="B65" s="44">
        <v>29</v>
      </c>
      <c r="C65" s="45" t="s">
        <v>222</v>
      </c>
      <c r="D65" s="45"/>
      <c r="E65" s="45" t="s">
        <v>223</v>
      </c>
      <c r="F65" s="45" t="s">
        <v>7</v>
      </c>
      <c r="G65" s="46" t="s">
        <v>224</v>
      </c>
      <c r="H65" s="47">
        <v>2024.9780000000001</v>
      </c>
      <c r="I65" s="26">
        <v>332.43000000000001</v>
      </c>
      <c r="J65" s="48">
        <f>ROUND(H65*I65,2)</f>
        <v>673163.43999999994</v>
      </c>
      <c r="K65" s="49">
        <v>0.20999999999999999</v>
      </c>
      <c r="L65" s="50">
        <f>ROUND(J65*1.21,2)</f>
        <v>814527.76000000001</v>
      </c>
      <c r="M65" s="13"/>
      <c r="N65" s="2"/>
      <c r="O65" s="2"/>
      <c r="P65" s="2"/>
      <c r="Q65" s="33">
        <f>IF(ISNUMBER(K65),IF(H65&gt;0,IF(I65&gt;0,J65,0),0),0)</f>
        <v>673163.43999999994</v>
      </c>
      <c r="R65" s="9">
        <f>IF(ISNUMBER(K65)=FALSE,J65,0)</f>
        <v>0</v>
      </c>
    </row>
    <row r="66">
      <c r="A66" s="10"/>
      <c r="B66" s="51" t="s">
        <v>125</v>
      </c>
      <c r="C66" s="1"/>
      <c r="D66" s="1"/>
      <c r="E66" s="52" t="s">
        <v>225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3" t="s">
        <v>127</v>
      </c>
      <c r="C67" s="54"/>
      <c r="D67" s="54"/>
      <c r="E67" s="55" t="s">
        <v>226</v>
      </c>
      <c r="F67" s="54"/>
      <c r="G67" s="54"/>
      <c r="H67" s="56"/>
      <c r="I67" s="54"/>
      <c r="J67" s="56"/>
      <c r="K67" s="54"/>
      <c r="L67" s="54"/>
      <c r="M67" s="13"/>
      <c r="N67" s="2"/>
      <c r="O67" s="2"/>
      <c r="P67" s="2"/>
      <c r="Q67" s="2"/>
    </row>
    <row r="68" thickTop="1">
      <c r="A68" s="10"/>
      <c r="B68" s="44">
        <v>30</v>
      </c>
      <c r="C68" s="45" t="s">
        <v>227</v>
      </c>
      <c r="D68" s="45" t="s">
        <v>202</v>
      </c>
      <c r="E68" s="45" t="s">
        <v>228</v>
      </c>
      <c r="F68" s="45" t="s">
        <v>7</v>
      </c>
      <c r="G68" s="46" t="s">
        <v>224</v>
      </c>
      <c r="H68" s="57">
        <v>654.44000000000005</v>
      </c>
      <c r="I68" s="58">
        <v>1366.8299999999999</v>
      </c>
      <c r="J68" s="59">
        <f>ROUND(H68*I68,2)</f>
        <v>894508.22999999998</v>
      </c>
      <c r="K68" s="60">
        <v>0.20999999999999999</v>
      </c>
      <c r="L68" s="61">
        <f>ROUND(J68*1.21,2)</f>
        <v>1082354.96</v>
      </c>
      <c r="M68" s="13"/>
      <c r="N68" s="2"/>
      <c r="O68" s="2"/>
      <c r="P68" s="2"/>
      <c r="Q68" s="33">
        <f>IF(ISNUMBER(K68),IF(H68&gt;0,IF(I68&gt;0,J68,0),0),0)</f>
        <v>894508.22999999998</v>
      </c>
      <c r="R68" s="9">
        <f>IF(ISNUMBER(K68)=FALSE,J68,0)</f>
        <v>0</v>
      </c>
    </row>
    <row r="69">
      <c r="A69" s="10"/>
      <c r="B69" s="51" t="s">
        <v>125</v>
      </c>
      <c r="C69" s="1"/>
      <c r="D69" s="1"/>
      <c r="E69" s="52" t="s">
        <v>229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3" t="s">
        <v>127</v>
      </c>
      <c r="C70" s="54"/>
      <c r="D70" s="54"/>
      <c r="E70" s="55" t="s">
        <v>230</v>
      </c>
      <c r="F70" s="54"/>
      <c r="G70" s="54"/>
      <c r="H70" s="56"/>
      <c r="I70" s="54"/>
      <c r="J70" s="56"/>
      <c r="K70" s="54"/>
      <c r="L70" s="54"/>
      <c r="M70" s="13"/>
      <c r="N70" s="2"/>
      <c r="O70" s="2"/>
      <c r="P70" s="2"/>
      <c r="Q70" s="2"/>
    </row>
    <row r="71" thickTop="1">
      <c r="A71" s="10"/>
      <c r="B71" s="44">
        <v>31</v>
      </c>
      <c r="C71" s="45" t="s">
        <v>227</v>
      </c>
      <c r="D71" s="45" t="s">
        <v>199</v>
      </c>
      <c r="E71" s="45" t="s">
        <v>228</v>
      </c>
      <c r="F71" s="45" t="s">
        <v>7</v>
      </c>
      <c r="G71" s="46" t="s">
        <v>224</v>
      </c>
      <c r="H71" s="57">
        <v>541.30999999999995</v>
      </c>
      <c r="I71" s="58">
        <v>1366.8299999999999</v>
      </c>
      <c r="J71" s="59">
        <f>ROUND(H71*I71,2)</f>
        <v>739878.75</v>
      </c>
      <c r="K71" s="60">
        <v>0.20999999999999999</v>
      </c>
      <c r="L71" s="61">
        <f>ROUND(J71*1.21,2)</f>
        <v>895253.29000000004</v>
      </c>
      <c r="M71" s="13"/>
      <c r="N71" s="2"/>
      <c r="O71" s="2"/>
      <c r="P71" s="2"/>
      <c r="Q71" s="33">
        <f>IF(ISNUMBER(K71),IF(H71&gt;0,IF(I71&gt;0,J71,0),0),0)</f>
        <v>739878.75</v>
      </c>
      <c r="R71" s="9">
        <f>IF(ISNUMBER(K71)=FALSE,J71,0)</f>
        <v>0</v>
      </c>
    </row>
    <row r="72">
      <c r="A72" s="10"/>
      <c r="B72" s="51" t="s">
        <v>125</v>
      </c>
      <c r="C72" s="1"/>
      <c r="D72" s="1"/>
      <c r="E72" s="52" t="s">
        <v>231</v>
      </c>
      <c r="F72" s="1"/>
      <c r="G72" s="1"/>
      <c r="H72" s="43"/>
      <c r="I72" s="1"/>
      <c r="J72" s="43"/>
      <c r="K72" s="1"/>
      <c r="L72" s="1"/>
      <c r="M72" s="13"/>
      <c r="N72" s="2"/>
      <c r="O72" s="2"/>
      <c r="P72" s="2"/>
      <c r="Q72" s="2"/>
    </row>
    <row r="73" thickBot="1">
      <c r="A73" s="10"/>
      <c r="B73" s="53" t="s">
        <v>127</v>
      </c>
      <c r="C73" s="54"/>
      <c r="D73" s="54"/>
      <c r="E73" s="55" t="s">
        <v>232</v>
      </c>
      <c r="F73" s="54"/>
      <c r="G73" s="54"/>
      <c r="H73" s="56"/>
      <c r="I73" s="54"/>
      <c r="J73" s="56"/>
      <c r="K73" s="54"/>
      <c r="L73" s="54"/>
      <c r="M73" s="13"/>
      <c r="N73" s="2"/>
      <c r="O73" s="2"/>
      <c r="P73" s="2"/>
      <c r="Q73" s="2"/>
    </row>
    <row r="74" thickTop="1">
      <c r="A74" s="10"/>
      <c r="B74" s="44">
        <v>32</v>
      </c>
      <c r="C74" s="45" t="s">
        <v>233</v>
      </c>
      <c r="D74" s="45"/>
      <c r="E74" s="45" t="s">
        <v>234</v>
      </c>
      <c r="F74" s="45" t="s">
        <v>7</v>
      </c>
      <c r="G74" s="46" t="s">
        <v>181</v>
      </c>
      <c r="H74" s="57">
        <v>34</v>
      </c>
      <c r="I74" s="58">
        <v>192.28999999999999</v>
      </c>
      <c r="J74" s="59">
        <f>ROUND(H74*I74,2)</f>
        <v>6537.8599999999997</v>
      </c>
      <c r="K74" s="60">
        <v>0.20999999999999999</v>
      </c>
      <c r="L74" s="61">
        <f>ROUND(J74*1.21,2)</f>
        <v>7910.8100000000004</v>
      </c>
      <c r="M74" s="13"/>
      <c r="N74" s="2"/>
      <c r="O74" s="2"/>
      <c r="P74" s="2"/>
      <c r="Q74" s="33">
        <f>IF(ISNUMBER(K74),IF(H74&gt;0,IF(I74&gt;0,J74,0),0),0)</f>
        <v>6537.8599999999997</v>
      </c>
      <c r="R74" s="9">
        <f>IF(ISNUMBER(K74)=FALSE,J74,0)</f>
        <v>0</v>
      </c>
    </row>
    <row r="75">
      <c r="A75" s="10"/>
      <c r="B75" s="51" t="s">
        <v>125</v>
      </c>
      <c r="C75" s="1"/>
      <c r="D75" s="1"/>
      <c r="E75" s="52" t="s">
        <v>7</v>
      </c>
      <c r="F75" s="1"/>
      <c r="G75" s="1"/>
      <c r="H75" s="43"/>
      <c r="I75" s="1"/>
      <c r="J75" s="43"/>
      <c r="K75" s="1"/>
      <c r="L75" s="1"/>
      <c r="M75" s="13"/>
      <c r="N75" s="2"/>
      <c r="O75" s="2"/>
      <c r="P75" s="2"/>
      <c r="Q75" s="2"/>
    </row>
    <row r="76" thickBot="1">
      <c r="A76" s="10"/>
      <c r="B76" s="53" t="s">
        <v>127</v>
      </c>
      <c r="C76" s="54"/>
      <c r="D76" s="54"/>
      <c r="E76" s="55" t="s">
        <v>235</v>
      </c>
      <c r="F76" s="54"/>
      <c r="G76" s="54"/>
      <c r="H76" s="56"/>
      <c r="I76" s="54"/>
      <c r="J76" s="56"/>
      <c r="K76" s="54"/>
      <c r="L76" s="54"/>
      <c r="M76" s="13"/>
      <c r="N76" s="2"/>
      <c r="O76" s="2"/>
      <c r="P76" s="2"/>
      <c r="Q76" s="2"/>
    </row>
    <row r="77" thickTop="1">
      <c r="A77" s="10"/>
      <c r="B77" s="44">
        <v>33</v>
      </c>
      <c r="C77" s="45" t="s">
        <v>236</v>
      </c>
      <c r="D77" s="45"/>
      <c r="E77" s="45" t="s">
        <v>237</v>
      </c>
      <c r="F77" s="45" t="s">
        <v>7</v>
      </c>
      <c r="G77" s="46" t="s">
        <v>224</v>
      </c>
      <c r="H77" s="57">
        <v>40402.180999999997</v>
      </c>
      <c r="I77" s="58">
        <v>172.87</v>
      </c>
      <c r="J77" s="59">
        <f>ROUND(H77*I77,2)</f>
        <v>6984325.0300000003</v>
      </c>
      <c r="K77" s="60">
        <v>0.20999999999999999</v>
      </c>
      <c r="L77" s="61">
        <f>ROUND(J77*1.21,2)</f>
        <v>8451033.2899999991</v>
      </c>
      <c r="M77" s="13"/>
      <c r="N77" s="2"/>
      <c r="O77" s="2"/>
      <c r="P77" s="2"/>
      <c r="Q77" s="33">
        <f>IF(ISNUMBER(K77),IF(H77&gt;0,IF(I77&gt;0,J77,0),0),0)</f>
        <v>6984325.0300000003</v>
      </c>
      <c r="R77" s="9">
        <f>IF(ISNUMBER(K77)=FALSE,J77,0)</f>
        <v>0</v>
      </c>
    </row>
    <row r="78">
      <c r="A78" s="10"/>
      <c r="B78" s="51" t="s">
        <v>125</v>
      </c>
      <c r="C78" s="1"/>
      <c r="D78" s="1"/>
      <c r="E78" s="52" t="s">
        <v>7</v>
      </c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 thickBot="1">
      <c r="A79" s="10"/>
      <c r="B79" s="53" t="s">
        <v>127</v>
      </c>
      <c r="C79" s="54"/>
      <c r="D79" s="54"/>
      <c r="E79" s="55" t="s">
        <v>238</v>
      </c>
      <c r="F79" s="54"/>
      <c r="G79" s="54"/>
      <c r="H79" s="56"/>
      <c r="I79" s="54"/>
      <c r="J79" s="56"/>
      <c r="K79" s="54"/>
      <c r="L79" s="54"/>
      <c r="M79" s="13"/>
      <c r="N79" s="2"/>
      <c r="O79" s="2"/>
      <c r="P79" s="2"/>
      <c r="Q79" s="2"/>
    </row>
    <row r="80" thickTop="1">
      <c r="A80" s="10"/>
      <c r="B80" s="44">
        <v>34</v>
      </c>
      <c r="C80" s="45" t="s">
        <v>239</v>
      </c>
      <c r="D80" s="45"/>
      <c r="E80" s="45" t="s">
        <v>240</v>
      </c>
      <c r="F80" s="45" t="s">
        <v>7</v>
      </c>
      <c r="G80" s="46" t="s">
        <v>169</v>
      </c>
      <c r="H80" s="57">
        <v>1090</v>
      </c>
      <c r="I80" s="58">
        <v>62.060000000000002</v>
      </c>
      <c r="J80" s="59">
        <f>ROUND(H80*I80,2)</f>
        <v>67645.399999999994</v>
      </c>
      <c r="K80" s="60">
        <v>0.20999999999999999</v>
      </c>
      <c r="L80" s="61">
        <f>ROUND(J80*1.21,2)</f>
        <v>81850.929999999993</v>
      </c>
      <c r="M80" s="13"/>
      <c r="N80" s="2"/>
      <c r="O80" s="2"/>
      <c r="P80" s="2"/>
      <c r="Q80" s="33">
        <f>IF(ISNUMBER(K80),IF(H80&gt;0,IF(I80&gt;0,J80,0),0),0)</f>
        <v>67645.399999999994</v>
      </c>
      <c r="R80" s="9">
        <f>IF(ISNUMBER(K80)=FALSE,J80,0)</f>
        <v>0</v>
      </c>
    </row>
    <row r="81">
      <c r="A81" s="10"/>
      <c r="B81" s="51" t="s">
        <v>125</v>
      </c>
      <c r="C81" s="1"/>
      <c r="D81" s="1"/>
      <c r="E81" s="52" t="s">
        <v>241</v>
      </c>
      <c r="F81" s="1"/>
      <c r="G81" s="1"/>
      <c r="H81" s="43"/>
      <c r="I81" s="1"/>
      <c r="J81" s="43"/>
      <c r="K81" s="1"/>
      <c r="L81" s="1"/>
      <c r="M81" s="13"/>
      <c r="N81" s="2"/>
      <c r="O81" s="2"/>
      <c r="P81" s="2"/>
      <c r="Q81" s="2"/>
    </row>
    <row r="82" thickBot="1">
      <c r="A82" s="10"/>
      <c r="B82" s="53" t="s">
        <v>127</v>
      </c>
      <c r="C82" s="54"/>
      <c r="D82" s="54"/>
      <c r="E82" s="55" t="s">
        <v>242</v>
      </c>
      <c r="F82" s="54"/>
      <c r="G82" s="54"/>
      <c r="H82" s="56"/>
      <c r="I82" s="54"/>
      <c r="J82" s="56"/>
      <c r="K82" s="54"/>
      <c r="L82" s="54"/>
      <c r="M82" s="13"/>
      <c r="N82" s="2"/>
      <c r="O82" s="2"/>
      <c r="P82" s="2"/>
      <c r="Q82" s="2"/>
    </row>
    <row r="83" thickTop="1">
      <c r="A83" s="10"/>
      <c r="B83" s="44">
        <v>35</v>
      </c>
      <c r="C83" s="45" t="s">
        <v>243</v>
      </c>
      <c r="D83" s="45"/>
      <c r="E83" s="45" t="s">
        <v>244</v>
      </c>
      <c r="F83" s="45" t="s">
        <v>7</v>
      </c>
      <c r="G83" s="46" t="s">
        <v>181</v>
      </c>
      <c r="H83" s="57">
        <v>730.29999999999995</v>
      </c>
      <c r="I83" s="58">
        <v>135.94999999999999</v>
      </c>
      <c r="J83" s="59">
        <f>ROUND(H83*I83,2)</f>
        <v>99284.289999999994</v>
      </c>
      <c r="K83" s="60">
        <v>0.20999999999999999</v>
      </c>
      <c r="L83" s="61">
        <f>ROUND(J83*1.21,2)</f>
        <v>120133.99000000001</v>
      </c>
      <c r="M83" s="13"/>
      <c r="N83" s="2"/>
      <c r="O83" s="2"/>
      <c r="P83" s="2"/>
      <c r="Q83" s="33">
        <f>IF(ISNUMBER(K83),IF(H83&gt;0,IF(I83&gt;0,J83,0),0),0)</f>
        <v>99284.289999999994</v>
      </c>
      <c r="R83" s="9">
        <f>IF(ISNUMBER(K83)=FALSE,J83,0)</f>
        <v>0</v>
      </c>
    </row>
    <row r="84">
      <c r="A84" s="10"/>
      <c r="B84" s="51" t="s">
        <v>125</v>
      </c>
      <c r="C84" s="1"/>
      <c r="D84" s="1"/>
      <c r="E84" s="52" t="s">
        <v>241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127</v>
      </c>
      <c r="C85" s="54"/>
      <c r="D85" s="54"/>
      <c r="E85" s="55" t="s">
        <v>245</v>
      </c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>
      <c r="A86" s="10"/>
      <c r="B86" s="44">
        <v>36</v>
      </c>
      <c r="C86" s="45" t="s">
        <v>246</v>
      </c>
      <c r="D86" s="45"/>
      <c r="E86" s="45" t="s">
        <v>247</v>
      </c>
      <c r="F86" s="45" t="s">
        <v>7</v>
      </c>
      <c r="G86" s="46" t="s">
        <v>224</v>
      </c>
      <c r="H86" s="57">
        <v>46.859999999999999</v>
      </c>
      <c r="I86" s="58">
        <v>458.87</v>
      </c>
      <c r="J86" s="59">
        <f>ROUND(H86*I86,2)</f>
        <v>21502.650000000001</v>
      </c>
      <c r="K86" s="60">
        <v>0.20999999999999999</v>
      </c>
      <c r="L86" s="61">
        <f>ROUND(J86*1.21,2)</f>
        <v>26018.209999999999</v>
      </c>
      <c r="M86" s="13"/>
      <c r="N86" s="2"/>
      <c r="O86" s="2"/>
      <c r="P86" s="2"/>
      <c r="Q86" s="33">
        <f>IF(ISNUMBER(K86),IF(H86&gt;0,IF(I86&gt;0,J86,0),0),0)</f>
        <v>21502.650000000001</v>
      </c>
      <c r="R86" s="9">
        <f>IF(ISNUMBER(K86)=FALSE,J86,0)</f>
        <v>0</v>
      </c>
    </row>
    <row r="87">
      <c r="A87" s="10"/>
      <c r="B87" s="51" t="s">
        <v>125</v>
      </c>
      <c r="C87" s="1"/>
      <c r="D87" s="1"/>
      <c r="E87" s="52" t="s">
        <v>241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3" t="s">
        <v>127</v>
      </c>
      <c r="C88" s="54"/>
      <c r="D88" s="54"/>
      <c r="E88" s="55" t="s">
        <v>248</v>
      </c>
      <c r="F88" s="54"/>
      <c r="G88" s="54"/>
      <c r="H88" s="56"/>
      <c r="I88" s="54"/>
      <c r="J88" s="56"/>
      <c r="K88" s="54"/>
      <c r="L88" s="54"/>
      <c r="M88" s="13"/>
      <c r="N88" s="2"/>
      <c r="O88" s="2"/>
      <c r="P88" s="2"/>
      <c r="Q88" s="2"/>
    </row>
    <row r="89" thickTop="1">
      <c r="A89" s="10"/>
      <c r="B89" s="44">
        <v>37</v>
      </c>
      <c r="C89" s="45" t="s">
        <v>249</v>
      </c>
      <c r="D89" s="45"/>
      <c r="E89" s="45" t="s">
        <v>250</v>
      </c>
      <c r="F89" s="45" t="s">
        <v>7</v>
      </c>
      <c r="G89" s="46" t="s">
        <v>224</v>
      </c>
      <c r="H89" s="57">
        <v>3442.6300000000001</v>
      </c>
      <c r="I89" s="58">
        <v>89.599999999999994</v>
      </c>
      <c r="J89" s="59">
        <f>ROUND(H89*I89,2)</f>
        <v>308459.65000000002</v>
      </c>
      <c r="K89" s="60">
        <v>0.20999999999999999</v>
      </c>
      <c r="L89" s="61">
        <f>ROUND(J89*1.21,2)</f>
        <v>373236.17999999999</v>
      </c>
      <c r="M89" s="13"/>
      <c r="N89" s="2"/>
      <c r="O89" s="2"/>
      <c r="P89" s="2"/>
      <c r="Q89" s="33">
        <f>IF(ISNUMBER(K89),IF(H89&gt;0,IF(I89&gt;0,J89,0),0),0)</f>
        <v>308459.65000000002</v>
      </c>
      <c r="R89" s="9">
        <f>IF(ISNUMBER(K89)=FALSE,J89,0)</f>
        <v>0</v>
      </c>
    </row>
    <row r="90">
      <c r="A90" s="10"/>
      <c r="B90" s="51" t="s">
        <v>125</v>
      </c>
      <c r="C90" s="1"/>
      <c r="D90" s="1"/>
      <c r="E90" s="52" t="s">
        <v>7</v>
      </c>
      <c r="F90" s="1"/>
      <c r="G90" s="1"/>
      <c r="H90" s="43"/>
      <c r="I90" s="1"/>
      <c r="J90" s="43"/>
      <c r="K90" s="1"/>
      <c r="L90" s="1"/>
      <c r="M90" s="13"/>
      <c r="N90" s="2"/>
      <c r="O90" s="2"/>
      <c r="P90" s="2"/>
      <c r="Q90" s="2"/>
    </row>
    <row r="91" thickBot="1">
      <c r="A91" s="10"/>
      <c r="B91" s="53" t="s">
        <v>127</v>
      </c>
      <c r="C91" s="54"/>
      <c r="D91" s="54"/>
      <c r="E91" s="55" t="s">
        <v>251</v>
      </c>
      <c r="F91" s="54"/>
      <c r="G91" s="54"/>
      <c r="H91" s="56"/>
      <c r="I91" s="54"/>
      <c r="J91" s="56"/>
      <c r="K91" s="54"/>
      <c r="L91" s="54"/>
      <c r="M91" s="13"/>
      <c r="N91" s="2"/>
      <c r="O91" s="2"/>
      <c r="P91" s="2"/>
      <c r="Q91" s="2"/>
    </row>
    <row r="92" thickTop="1">
      <c r="A92" s="10"/>
      <c r="B92" s="44">
        <v>38</v>
      </c>
      <c r="C92" s="45" t="s">
        <v>252</v>
      </c>
      <c r="D92" s="45"/>
      <c r="E92" s="45" t="s">
        <v>253</v>
      </c>
      <c r="F92" s="45" t="s">
        <v>7</v>
      </c>
      <c r="G92" s="46" t="s">
        <v>224</v>
      </c>
      <c r="H92" s="57">
        <v>45145.661999999997</v>
      </c>
      <c r="I92" s="58">
        <v>364.26999999999998</v>
      </c>
      <c r="J92" s="59">
        <f>ROUND(H92*I92,2)</f>
        <v>16445210.300000001</v>
      </c>
      <c r="K92" s="60">
        <v>0.20999999999999999</v>
      </c>
      <c r="L92" s="61">
        <f>ROUND(J92*1.21,2)</f>
        <v>19898704.460000001</v>
      </c>
      <c r="M92" s="13"/>
      <c r="N92" s="2"/>
      <c r="O92" s="2"/>
      <c r="P92" s="2"/>
      <c r="Q92" s="33">
        <f>IF(ISNUMBER(K92),IF(H92&gt;0,IF(I92&gt;0,J92,0),0),0)</f>
        <v>16445210.300000001</v>
      </c>
      <c r="R92" s="9">
        <f>IF(ISNUMBER(K92)=FALSE,J92,0)</f>
        <v>0</v>
      </c>
    </row>
    <row r="93">
      <c r="A93" s="10"/>
      <c r="B93" s="51" t="s">
        <v>125</v>
      </c>
      <c r="C93" s="1"/>
      <c r="D93" s="1"/>
      <c r="E93" s="52" t="s">
        <v>7</v>
      </c>
      <c r="F93" s="1"/>
      <c r="G93" s="1"/>
      <c r="H93" s="43"/>
      <c r="I93" s="1"/>
      <c r="J93" s="43"/>
      <c r="K93" s="1"/>
      <c r="L93" s="1"/>
      <c r="M93" s="13"/>
      <c r="N93" s="2"/>
      <c r="O93" s="2"/>
      <c r="P93" s="2"/>
      <c r="Q93" s="2"/>
    </row>
    <row r="94" thickBot="1">
      <c r="A94" s="10"/>
      <c r="B94" s="53" t="s">
        <v>127</v>
      </c>
      <c r="C94" s="54"/>
      <c r="D94" s="54"/>
      <c r="E94" s="55" t="s">
        <v>254</v>
      </c>
      <c r="F94" s="54"/>
      <c r="G94" s="54"/>
      <c r="H94" s="56"/>
      <c r="I94" s="54"/>
      <c r="J94" s="56"/>
      <c r="K94" s="54"/>
      <c r="L94" s="54"/>
      <c r="M94" s="13"/>
      <c r="N94" s="2"/>
      <c r="O94" s="2"/>
      <c r="P94" s="2"/>
      <c r="Q94" s="2"/>
    </row>
    <row r="95" thickTop="1">
      <c r="A95" s="10"/>
      <c r="B95" s="44">
        <v>39</v>
      </c>
      <c r="C95" s="45" t="s">
        <v>255</v>
      </c>
      <c r="D95" s="45"/>
      <c r="E95" s="45" t="s">
        <v>256</v>
      </c>
      <c r="F95" s="45" t="s">
        <v>7</v>
      </c>
      <c r="G95" s="46" t="s">
        <v>224</v>
      </c>
      <c r="H95" s="57">
        <v>89888.184999999998</v>
      </c>
      <c r="I95" s="58">
        <v>635.85000000000002</v>
      </c>
      <c r="J95" s="59">
        <f>ROUND(H95*I95,2)</f>
        <v>57155402.43</v>
      </c>
      <c r="K95" s="60">
        <v>0.20999999999999999</v>
      </c>
      <c r="L95" s="61">
        <f>ROUND(J95*1.21,2)</f>
        <v>69158036.939999998</v>
      </c>
      <c r="M95" s="13"/>
      <c r="N95" s="2"/>
      <c r="O95" s="2"/>
      <c r="P95" s="2"/>
      <c r="Q95" s="33">
        <f>IF(ISNUMBER(K95),IF(H95&gt;0,IF(I95&gt;0,J95,0),0),0)</f>
        <v>57155402.43</v>
      </c>
      <c r="R95" s="9">
        <f>IF(ISNUMBER(K95)=FALSE,J95,0)</f>
        <v>0</v>
      </c>
    </row>
    <row r="96">
      <c r="A96" s="10"/>
      <c r="B96" s="51" t="s">
        <v>125</v>
      </c>
      <c r="C96" s="1"/>
      <c r="D96" s="1"/>
      <c r="E96" s="52" t="s">
        <v>7</v>
      </c>
      <c r="F96" s="1"/>
      <c r="G96" s="1"/>
      <c r="H96" s="43"/>
      <c r="I96" s="1"/>
      <c r="J96" s="43"/>
      <c r="K96" s="1"/>
      <c r="L96" s="1"/>
      <c r="M96" s="13"/>
      <c r="N96" s="2"/>
      <c r="O96" s="2"/>
      <c r="P96" s="2"/>
      <c r="Q96" s="2"/>
    </row>
    <row r="97" thickBot="1">
      <c r="A97" s="10"/>
      <c r="B97" s="53" t="s">
        <v>127</v>
      </c>
      <c r="C97" s="54"/>
      <c r="D97" s="54"/>
      <c r="E97" s="55" t="s">
        <v>257</v>
      </c>
      <c r="F97" s="54"/>
      <c r="G97" s="54"/>
      <c r="H97" s="56"/>
      <c r="I97" s="54"/>
      <c r="J97" s="56"/>
      <c r="K97" s="54"/>
      <c r="L97" s="54"/>
      <c r="M97" s="13"/>
      <c r="N97" s="2"/>
      <c r="O97" s="2"/>
      <c r="P97" s="2"/>
      <c r="Q97" s="2"/>
    </row>
    <row r="98" thickTop="1">
      <c r="A98" s="10"/>
      <c r="B98" s="44">
        <v>40</v>
      </c>
      <c r="C98" s="45" t="s">
        <v>258</v>
      </c>
      <c r="D98" s="45"/>
      <c r="E98" s="45" t="s">
        <v>259</v>
      </c>
      <c r="F98" s="45" t="s">
        <v>7</v>
      </c>
      <c r="G98" s="46" t="s">
        <v>224</v>
      </c>
      <c r="H98" s="57">
        <v>1939.3030000000001</v>
      </c>
      <c r="I98" s="58">
        <v>379.26999999999998</v>
      </c>
      <c r="J98" s="59">
        <f>ROUND(H98*I98,2)</f>
        <v>735519.44999999995</v>
      </c>
      <c r="K98" s="60">
        <v>0.20999999999999999</v>
      </c>
      <c r="L98" s="61">
        <f>ROUND(J98*1.21,2)</f>
        <v>889978.53000000003</v>
      </c>
      <c r="M98" s="13"/>
      <c r="N98" s="2"/>
      <c r="O98" s="2"/>
      <c r="P98" s="2"/>
      <c r="Q98" s="33">
        <f>IF(ISNUMBER(K98),IF(H98&gt;0,IF(I98&gt;0,J98,0),0),0)</f>
        <v>735519.44999999995</v>
      </c>
      <c r="R98" s="9">
        <f>IF(ISNUMBER(K98)=FALSE,J98,0)</f>
        <v>0</v>
      </c>
    </row>
    <row r="99">
      <c r="A99" s="10"/>
      <c r="B99" s="51" t="s">
        <v>125</v>
      </c>
      <c r="C99" s="1"/>
      <c r="D99" s="1"/>
      <c r="E99" s="52" t="s">
        <v>7</v>
      </c>
      <c r="F99" s="1"/>
      <c r="G99" s="1"/>
      <c r="H99" s="43"/>
      <c r="I99" s="1"/>
      <c r="J99" s="43"/>
      <c r="K99" s="1"/>
      <c r="L99" s="1"/>
      <c r="M99" s="13"/>
      <c r="N99" s="2"/>
      <c r="O99" s="2"/>
      <c r="P99" s="2"/>
      <c r="Q99" s="2"/>
    </row>
    <row r="100" thickBot="1">
      <c r="A100" s="10"/>
      <c r="B100" s="53" t="s">
        <v>127</v>
      </c>
      <c r="C100" s="54"/>
      <c r="D100" s="54"/>
      <c r="E100" s="55" t="s">
        <v>260</v>
      </c>
      <c r="F100" s="54"/>
      <c r="G100" s="54"/>
      <c r="H100" s="56"/>
      <c r="I100" s="54"/>
      <c r="J100" s="56"/>
      <c r="K100" s="54"/>
      <c r="L100" s="54"/>
      <c r="M100" s="13"/>
      <c r="N100" s="2"/>
      <c r="O100" s="2"/>
      <c r="P100" s="2"/>
      <c r="Q100" s="2"/>
    </row>
    <row r="101" thickTop="1">
      <c r="A101" s="10"/>
      <c r="B101" s="44">
        <v>41</v>
      </c>
      <c r="C101" s="45" t="s">
        <v>261</v>
      </c>
      <c r="D101" s="45"/>
      <c r="E101" s="45" t="s">
        <v>262</v>
      </c>
      <c r="F101" s="45" t="s">
        <v>7</v>
      </c>
      <c r="G101" s="46" t="s">
        <v>224</v>
      </c>
      <c r="H101" s="57">
        <v>43.259</v>
      </c>
      <c r="I101" s="58">
        <v>358.12</v>
      </c>
      <c r="J101" s="59">
        <f>ROUND(H101*I101,2)</f>
        <v>15491.91</v>
      </c>
      <c r="K101" s="60">
        <v>0.20999999999999999</v>
      </c>
      <c r="L101" s="61">
        <f>ROUND(J101*1.21,2)</f>
        <v>18745.209999999999</v>
      </c>
      <c r="M101" s="13"/>
      <c r="N101" s="2"/>
      <c r="O101" s="2"/>
      <c r="P101" s="2"/>
      <c r="Q101" s="33">
        <f>IF(ISNUMBER(K101),IF(H101&gt;0,IF(I101&gt;0,J101,0),0),0)</f>
        <v>15491.91</v>
      </c>
      <c r="R101" s="9">
        <f>IF(ISNUMBER(K101)=FALSE,J101,0)</f>
        <v>0</v>
      </c>
    </row>
    <row r="102">
      <c r="A102" s="10"/>
      <c r="B102" s="51" t="s">
        <v>125</v>
      </c>
      <c r="C102" s="1"/>
      <c r="D102" s="1"/>
      <c r="E102" s="52" t="s">
        <v>7</v>
      </c>
      <c r="F102" s="1"/>
      <c r="G102" s="1"/>
      <c r="H102" s="43"/>
      <c r="I102" s="1"/>
      <c r="J102" s="43"/>
      <c r="K102" s="1"/>
      <c r="L102" s="1"/>
      <c r="M102" s="13"/>
      <c r="N102" s="2"/>
      <c r="O102" s="2"/>
      <c r="P102" s="2"/>
      <c r="Q102" s="2"/>
    </row>
    <row r="103" thickBot="1">
      <c r="A103" s="10"/>
      <c r="B103" s="53" t="s">
        <v>127</v>
      </c>
      <c r="C103" s="54"/>
      <c r="D103" s="54"/>
      <c r="E103" s="55" t="s">
        <v>263</v>
      </c>
      <c r="F103" s="54"/>
      <c r="G103" s="54"/>
      <c r="H103" s="56"/>
      <c r="I103" s="54"/>
      <c r="J103" s="56"/>
      <c r="K103" s="54"/>
      <c r="L103" s="54"/>
      <c r="M103" s="13"/>
      <c r="N103" s="2"/>
      <c r="O103" s="2"/>
      <c r="P103" s="2"/>
      <c r="Q103" s="2"/>
    </row>
    <row r="104" thickTop="1">
      <c r="A104" s="10"/>
      <c r="B104" s="44">
        <v>42</v>
      </c>
      <c r="C104" s="45" t="s">
        <v>264</v>
      </c>
      <c r="D104" s="45"/>
      <c r="E104" s="45" t="s">
        <v>265</v>
      </c>
      <c r="F104" s="45" t="s">
        <v>7</v>
      </c>
      <c r="G104" s="46" t="s">
        <v>224</v>
      </c>
      <c r="H104" s="57">
        <v>4.7030000000000003</v>
      </c>
      <c r="I104" s="58">
        <v>1104.6300000000001</v>
      </c>
      <c r="J104" s="59">
        <f>ROUND(H104*I104,2)</f>
        <v>5195.0699999999997</v>
      </c>
      <c r="K104" s="60">
        <v>0.20999999999999999</v>
      </c>
      <c r="L104" s="61">
        <f>ROUND(J104*1.21,2)</f>
        <v>6286.0299999999997</v>
      </c>
      <c r="M104" s="13"/>
      <c r="N104" s="2"/>
      <c r="O104" s="2"/>
      <c r="P104" s="2"/>
      <c r="Q104" s="33">
        <f>IF(ISNUMBER(K104),IF(H104&gt;0,IF(I104&gt;0,J104,0),0),0)</f>
        <v>5195.0699999999997</v>
      </c>
      <c r="R104" s="9">
        <f>IF(ISNUMBER(K104)=FALSE,J104,0)</f>
        <v>0</v>
      </c>
    </row>
    <row r="105">
      <c r="A105" s="10"/>
      <c r="B105" s="51" t="s">
        <v>125</v>
      </c>
      <c r="C105" s="1"/>
      <c r="D105" s="1"/>
      <c r="E105" s="52" t="s">
        <v>7</v>
      </c>
      <c r="F105" s="1"/>
      <c r="G105" s="1"/>
      <c r="H105" s="43"/>
      <c r="I105" s="1"/>
      <c r="J105" s="43"/>
      <c r="K105" s="1"/>
      <c r="L105" s="1"/>
      <c r="M105" s="13"/>
      <c r="N105" s="2"/>
      <c r="O105" s="2"/>
      <c r="P105" s="2"/>
      <c r="Q105" s="2"/>
    </row>
    <row r="106" thickBot="1">
      <c r="A106" s="10"/>
      <c r="B106" s="53" t="s">
        <v>127</v>
      </c>
      <c r="C106" s="54"/>
      <c r="D106" s="54"/>
      <c r="E106" s="55" t="s">
        <v>266</v>
      </c>
      <c r="F106" s="54"/>
      <c r="G106" s="54"/>
      <c r="H106" s="56"/>
      <c r="I106" s="54"/>
      <c r="J106" s="56"/>
      <c r="K106" s="54"/>
      <c r="L106" s="54"/>
      <c r="M106" s="13"/>
      <c r="N106" s="2"/>
      <c r="O106" s="2"/>
      <c r="P106" s="2"/>
      <c r="Q106" s="2"/>
    </row>
    <row r="107" thickTop="1">
      <c r="A107" s="10"/>
      <c r="B107" s="44">
        <v>43</v>
      </c>
      <c r="C107" s="45" t="s">
        <v>267</v>
      </c>
      <c r="D107" s="45"/>
      <c r="E107" s="45" t="s">
        <v>268</v>
      </c>
      <c r="F107" s="45" t="s">
        <v>7</v>
      </c>
      <c r="G107" s="46" t="s">
        <v>169</v>
      </c>
      <c r="H107" s="57">
        <v>34655.650000000001</v>
      </c>
      <c r="I107" s="58">
        <v>21.23</v>
      </c>
      <c r="J107" s="59">
        <f>ROUND(H107*I107,2)</f>
        <v>735739.44999999995</v>
      </c>
      <c r="K107" s="60">
        <v>0.20999999999999999</v>
      </c>
      <c r="L107" s="61">
        <f>ROUND(J107*1.21,2)</f>
        <v>890244.72999999998</v>
      </c>
      <c r="M107" s="13"/>
      <c r="N107" s="2"/>
      <c r="O107" s="2"/>
      <c r="P107" s="2"/>
      <c r="Q107" s="33">
        <f>IF(ISNUMBER(K107),IF(H107&gt;0,IF(I107&gt;0,J107,0),0),0)</f>
        <v>735739.44999999995</v>
      </c>
      <c r="R107" s="9">
        <f>IF(ISNUMBER(K107)=FALSE,J107,0)</f>
        <v>0</v>
      </c>
    </row>
    <row r="108">
      <c r="A108" s="10"/>
      <c r="B108" s="51" t="s">
        <v>125</v>
      </c>
      <c r="C108" s="1"/>
      <c r="D108" s="1"/>
      <c r="E108" s="52" t="s">
        <v>7</v>
      </c>
      <c r="F108" s="1"/>
      <c r="G108" s="1"/>
      <c r="H108" s="43"/>
      <c r="I108" s="1"/>
      <c r="J108" s="43"/>
      <c r="K108" s="1"/>
      <c r="L108" s="1"/>
      <c r="M108" s="13"/>
      <c r="N108" s="2"/>
      <c r="O108" s="2"/>
      <c r="P108" s="2"/>
      <c r="Q108" s="2"/>
    </row>
    <row r="109" thickBot="1">
      <c r="A109" s="10"/>
      <c r="B109" s="53" t="s">
        <v>127</v>
      </c>
      <c r="C109" s="54"/>
      <c r="D109" s="54"/>
      <c r="E109" s="55" t="s">
        <v>269</v>
      </c>
      <c r="F109" s="54"/>
      <c r="G109" s="54"/>
      <c r="H109" s="56"/>
      <c r="I109" s="54"/>
      <c r="J109" s="56"/>
      <c r="K109" s="54"/>
      <c r="L109" s="54"/>
      <c r="M109" s="13"/>
      <c r="N109" s="2"/>
      <c r="O109" s="2"/>
      <c r="P109" s="2"/>
      <c r="Q109" s="2"/>
    </row>
    <row r="110" thickTop="1">
      <c r="A110" s="10"/>
      <c r="B110" s="44">
        <v>44</v>
      </c>
      <c r="C110" s="45" t="s">
        <v>270</v>
      </c>
      <c r="D110" s="45"/>
      <c r="E110" s="45" t="s">
        <v>271</v>
      </c>
      <c r="F110" s="45" t="s">
        <v>7</v>
      </c>
      <c r="G110" s="46" t="s">
        <v>224</v>
      </c>
      <c r="H110" s="57">
        <v>7901.826</v>
      </c>
      <c r="I110" s="58">
        <v>274.75999999999999</v>
      </c>
      <c r="J110" s="59">
        <f>ROUND(H110*I110,2)</f>
        <v>2171105.71</v>
      </c>
      <c r="K110" s="60">
        <v>0.20999999999999999</v>
      </c>
      <c r="L110" s="61">
        <f>ROUND(J110*1.21,2)</f>
        <v>2627037.9100000001</v>
      </c>
      <c r="M110" s="13"/>
      <c r="N110" s="2"/>
      <c r="O110" s="2"/>
      <c r="P110" s="2"/>
      <c r="Q110" s="33">
        <f>IF(ISNUMBER(K110),IF(H110&gt;0,IF(I110&gt;0,J110,0),0),0)</f>
        <v>2171105.71</v>
      </c>
      <c r="R110" s="9">
        <f>IF(ISNUMBER(K110)=FALSE,J110,0)</f>
        <v>0</v>
      </c>
    </row>
    <row r="111">
      <c r="A111" s="10"/>
      <c r="B111" s="51" t="s">
        <v>125</v>
      </c>
      <c r="C111" s="1"/>
      <c r="D111" s="1"/>
      <c r="E111" s="52" t="s">
        <v>7</v>
      </c>
      <c r="F111" s="1"/>
      <c r="G111" s="1"/>
      <c r="H111" s="43"/>
      <c r="I111" s="1"/>
      <c r="J111" s="43"/>
      <c r="K111" s="1"/>
      <c r="L111" s="1"/>
      <c r="M111" s="13"/>
      <c r="N111" s="2"/>
      <c r="O111" s="2"/>
      <c r="P111" s="2"/>
      <c r="Q111" s="2"/>
    </row>
    <row r="112" thickBot="1">
      <c r="A112" s="10"/>
      <c r="B112" s="53" t="s">
        <v>127</v>
      </c>
      <c r="C112" s="54"/>
      <c r="D112" s="54"/>
      <c r="E112" s="55" t="s">
        <v>272</v>
      </c>
      <c r="F112" s="54"/>
      <c r="G112" s="54"/>
      <c r="H112" s="56"/>
      <c r="I112" s="54"/>
      <c r="J112" s="56"/>
      <c r="K112" s="54"/>
      <c r="L112" s="54"/>
      <c r="M112" s="13"/>
      <c r="N112" s="2"/>
      <c r="O112" s="2"/>
      <c r="P112" s="2"/>
      <c r="Q112" s="2"/>
    </row>
    <row r="113" thickTop="1">
      <c r="A113" s="10"/>
      <c r="B113" s="44">
        <v>45</v>
      </c>
      <c r="C113" s="45" t="s">
        <v>273</v>
      </c>
      <c r="D113" s="45"/>
      <c r="E113" s="45" t="s">
        <v>274</v>
      </c>
      <c r="F113" s="45" t="s">
        <v>7</v>
      </c>
      <c r="G113" s="46" t="s">
        <v>169</v>
      </c>
      <c r="H113" s="57">
        <v>50606.667000000001</v>
      </c>
      <c r="I113" s="58">
        <v>29.350000000000001</v>
      </c>
      <c r="J113" s="59">
        <f>ROUND(H113*I113,2)</f>
        <v>1485305.6799999999</v>
      </c>
      <c r="K113" s="60">
        <v>0.20999999999999999</v>
      </c>
      <c r="L113" s="61">
        <f>ROUND(J113*1.21,2)</f>
        <v>1797219.8700000001</v>
      </c>
      <c r="M113" s="13"/>
      <c r="N113" s="2"/>
      <c r="O113" s="2"/>
      <c r="P113" s="2"/>
      <c r="Q113" s="33">
        <f>IF(ISNUMBER(K113),IF(H113&gt;0,IF(I113&gt;0,J113,0),0),0)</f>
        <v>1485305.6799999999</v>
      </c>
      <c r="R113" s="9">
        <f>IF(ISNUMBER(K113)=FALSE,J113,0)</f>
        <v>0</v>
      </c>
    </row>
    <row r="114">
      <c r="A114" s="10"/>
      <c r="B114" s="51" t="s">
        <v>125</v>
      </c>
      <c r="C114" s="1"/>
      <c r="D114" s="1"/>
      <c r="E114" s="52" t="s">
        <v>7</v>
      </c>
      <c r="F114" s="1"/>
      <c r="G114" s="1"/>
      <c r="H114" s="43"/>
      <c r="I114" s="1"/>
      <c r="J114" s="43"/>
      <c r="K114" s="1"/>
      <c r="L114" s="1"/>
      <c r="M114" s="13"/>
      <c r="N114" s="2"/>
      <c r="O114" s="2"/>
      <c r="P114" s="2"/>
      <c r="Q114" s="2"/>
    </row>
    <row r="115" thickBot="1">
      <c r="A115" s="10"/>
      <c r="B115" s="53" t="s">
        <v>127</v>
      </c>
      <c r="C115" s="54"/>
      <c r="D115" s="54"/>
      <c r="E115" s="55" t="s">
        <v>275</v>
      </c>
      <c r="F115" s="54"/>
      <c r="G115" s="54"/>
      <c r="H115" s="56"/>
      <c r="I115" s="54"/>
      <c r="J115" s="56"/>
      <c r="K115" s="54"/>
      <c r="L115" s="54"/>
      <c r="M115" s="13"/>
      <c r="N115" s="2"/>
      <c r="O115" s="2"/>
      <c r="P115" s="2"/>
      <c r="Q115" s="2"/>
    </row>
    <row r="116" thickTop="1">
      <c r="A116" s="10"/>
      <c r="B116" s="44">
        <v>46</v>
      </c>
      <c r="C116" s="45" t="s">
        <v>276</v>
      </c>
      <c r="D116" s="45"/>
      <c r="E116" s="45" t="s">
        <v>277</v>
      </c>
      <c r="F116" s="45" t="s">
        <v>7</v>
      </c>
      <c r="G116" s="46" t="s">
        <v>169</v>
      </c>
      <c r="H116" s="57">
        <v>50606.667000000001</v>
      </c>
      <c r="I116" s="58">
        <v>5.5499999999999998</v>
      </c>
      <c r="J116" s="59">
        <f>ROUND(H116*I116,2)</f>
        <v>280867</v>
      </c>
      <c r="K116" s="60">
        <v>0.20999999999999999</v>
      </c>
      <c r="L116" s="61">
        <f>ROUND(J116*1.21,2)</f>
        <v>339849.07000000001</v>
      </c>
      <c r="M116" s="13"/>
      <c r="N116" s="2"/>
      <c r="O116" s="2"/>
      <c r="P116" s="2"/>
      <c r="Q116" s="33">
        <f>IF(ISNUMBER(K116),IF(H116&gt;0,IF(I116&gt;0,J116,0),0),0)</f>
        <v>280867</v>
      </c>
      <c r="R116" s="9">
        <f>IF(ISNUMBER(K116)=FALSE,J116,0)</f>
        <v>0</v>
      </c>
    </row>
    <row r="117">
      <c r="A117" s="10"/>
      <c r="B117" s="51" t="s">
        <v>125</v>
      </c>
      <c r="C117" s="1"/>
      <c r="D117" s="1"/>
      <c r="E117" s="52" t="s">
        <v>7</v>
      </c>
      <c r="F117" s="1"/>
      <c r="G117" s="1"/>
      <c r="H117" s="43"/>
      <c r="I117" s="1"/>
      <c r="J117" s="43"/>
      <c r="K117" s="1"/>
      <c r="L117" s="1"/>
      <c r="M117" s="13"/>
      <c r="N117" s="2"/>
      <c r="O117" s="2"/>
      <c r="P117" s="2"/>
      <c r="Q117" s="2"/>
    </row>
    <row r="118" thickBot="1">
      <c r="A118" s="10"/>
      <c r="B118" s="53" t="s">
        <v>127</v>
      </c>
      <c r="C118" s="54"/>
      <c r="D118" s="54"/>
      <c r="E118" s="55" t="s">
        <v>275</v>
      </c>
      <c r="F118" s="54"/>
      <c r="G118" s="54"/>
      <c r="H118" s="56"/>
      <c r="I118" s="54"/>
      <c r="J118" s="56"/>
      <c r="K118" s="54"/>
      <c r="L118" s="54"/>
      <c r="M118" s="13"/>
      <c r="N118" s="2"/>
      <c r="O118" s="2"/>
      <c r="P118" s="2"/>
      <c r="Q118" s="2"/>
    </row>
    <row r="119" thickTop="1" thickBot="1" ht="25" customHeight="1">
      <c r="A119" s="10"/>
      <c r="B119" s="1"/>
      <c r="C119" s="62">
        <v>1</v>
      </c>
      <c r="D119" s="1"/>
      <c r="E119" s="63" t="s">
        <v>109</v>
      </c>
      <c r="F119" s="1"/>
      <c r="G119" s="64" t="s">
        <v>137</v>
      </c>
      <c r="H119" s="65">
        <f>J65+J68+J71+J74+J77+J80+J83+J86+J89+J92+J95+J98+J101+J104+J107+J110+J113+J116</f>
        <v>88825142.299999997</v>
      </c>
      <c r="I119" s="64" t="s">
        <v>138</v>
      </c>
      <c r="J119" s="66">
        <f>(L119-H119)</f>
        <v>18653279.88000001</v>
      </c>
      <c r="K119" s="64" t="s">
        <v>139</v>
      </c>
      <c r="L119" s="67">
        <f>ROUND((J65+J68+J71+J74+J77+J80+J83+J86+J89+J92+J95+J98+J101+J104+J107+J110+J113+J116)*1.21,2)</f>
        <v>107478422.18000001</v>
      </c>
      <c r="M119" s="13"/>
      <c r="N119" s="2"/>
      <c r="O119" s="2"/>
      <c r="P119" s="2"/>
      <c r="Q119" s="33">
        <f>0+Q65+Q68+Q71+Q74+Q77+Q80+Q83+Q86+Q89+Q92+Q95+Q98+Q101+Q104+Q107+Q110+Q113+Q116</f>
        <v>88825142.299999997</v>
      </c>
      <c r="R119" s="9">
        <f>0+R65+R68+R71+R74+R77+R80+R83+R86+R89+R92+R95+R98+R101+R104+R107+R110+R113+R116</f>
        <v>0</v>
      </c>
      <c r="S119" s="68">
        <f>Q119*(1+J119)+R119</f>
        <v>1656880328527870</v>
      </c>
    </row>
    <row r="120" thickTop="1" thickBot="1" ht="25" customHeight="1">
      <c r="A120" s="10"/>
      <c r="B120" s="69"/>
      <c r="C120" s="69"/>
      <c r="D120" s="69"/>
      <c r="E120" s="70"/>
      <c r="F120" s="69"/>
      <c r="G120" s="71" t="s">
        <v>140</v>
      </c>
      <c r="H120" s="72">
        <f>0+J65+J68+J71+J74+J77+J80+J83+J86+J89+J92+J95+J98+J101+J104+J107+J110+J113+J116</f>
        <v>88825142.299999997</v>
      </c>
      <c r="I120" s="71" t="s">
        <v>141</v>
      </c>
      <c r="J120" s="73">
        <f>0+J119</f>
        <v>18653279.88000001</v>
      </c>
      <c r="K120" s="71" t="s">
        <v>142</v>
      </c>
      <c r="L120" s="74">
        <f>0+L119</f>
        <v>107478422.18000001</v>
      </c>
      <c r="M120" s="13"/>
      <c r="N120" s="2"/>
      <c r="O120" s="2"/>
      <c r="P120" s="2"/>
      <c r="Q120" s="2"/>
    </row>
    <row r="121" ht="40" customHeight="1">
      <c r="A121" s="10"/>
      <c r="B121" s="75" t="s">
        <v>278</v>
      </c>
      <c r="C121" s="1"/>
      <c r="D121" s="1"/>
      <c r="E121" s="1"/>
      <c r="F121" s="1"/>
      <c r="G121" s="1"/>
      <c r="H121" s="43"/>
      <c r="I121" s="1"/>
      <c r="J121" s="43"/>
      <c r="K121" s="1"/>
      <c r="L121" s="1"/>
      <c r="M121" s="13"/>
      <c r="N121" s="2"/>
      <c r="O121" s="2"/>
      <c r="P121" s="2"/>
      <c r="Q121" s="2"/>
    </row>
    <row r="122">
      <c r="A122" s="10"/>
      <c r="B122" s="44">
        <v>47</v>
      </c>
      <c r="C122" s="45" t="s">
        <v>279</v>
      </c>
      <c r="D122" s="45"/>
      <c r="E122" s="45" t="s">
        <v>280</v>
      </c>
      <c r="F122" s="45" t="s">
        <v>7</v>
      </c>
      <c r="G122" s="46" t="s">
        <v>224</v>
      </c>
      <c r="H122" s="47">
        <v>296.25</v>
      </c>
      <c r="I122" s="26">
        <v>1089.0899999999999</v>
      </c>
      <c r="J122" s="48">
        <f>ROUND(H122*I122,2)</f>
        <v>322642.90999999997</v>
      </c>
      <c r="K122" s="49">
        <v>0.20999999999999999</v>
      </c>
      <c r="L122" s="50">
        <f>ROUND(J122*1.21,2)</f>
        <v>390397.91999999998</v>
      </c>
      <c r="M122" s="13"/>
      <c r="N122" s="2"/>
      <c r="O122" s="2"/>
      <c r="P122" s="2"/>
      <c r="Q122" s="33">
        <f>IF(ISNUMBER(K122),IF(H122&gt;0,IF(I122&gt;0,J122,0),0),0)</f>
        <v>322642.90999999997</v>
      </c>
      <c r="R122" s="9">
        <f>IF(ISNUMBER(K122)=FALSE,J122,0)</f>
        <v>0</v>
      </c>
    </row>
    <row r="123">
      <c r="A123" s="10"/>
      <c r="B123" s="51" t="s">
        <v>125</v>
      </c>
      <c r="C123" s="1"/>
      <c r="D123" s="1"/>
      <c r="E123" s="52" t="s">
        <v>281</v>
      </c>
      <c r="F123" s="1"/>
      <c r="G123" s="1"/>
      <c r="H123" s="43"/>
      <c r="I123" s="1"/>
      <c r="J123" s="43"/>
      <c r="K123" s="1"/>
      <c r="L123" s="1"/>
      <c r="M123" s="13"/>
      <c r="N123" s="2"/>
      <c r="O123" s="2"/>
      <c r="P123" s="2"/>
      <c r="Q123" s="2"/>
    </row>
    <row r="124" thickBot="1">
      <c r="A124" s="10"/>
      <c r="B124" s="53" t="s">
        <v>127</v>
      </c>
      <c r="C124" s="54"/>
      <c r="D124" s="54"/>
      <c r="E124" s="55" t="s">
        <v>282</v>
      </c>
      <c r="F124" s="54"/>
      <c r="G124" s="54"/>
      <c r="H124" s="56"/>
      <c r="I124" s="54"/>
      <c r="J124" s="56"/>
      <c r="K124" s="54"/>
      <c r="L124" s="54"/>
      <c r="M124" s="13"/>
      <c r="N124" s="2"/>
      <c r="O124" s="2"/>
      <c r="P124" s="2"/>
      <c r="Q124" s="2"/>
    </row>
    <row r="125" thickTop="1">
      <c r="A125" s="10"/>
      <c r="B125" s="44">
        <v>48</v>
      </c>
      <c r="C125" s="45" t="s">
        <v>283</v>
      </c>
      <c r="D125" s="45"/>
      <c r="E125" s="45" t="s">
        <v>284</v>
      </c>
      <c r="F125" s="45" t="s">
        <v>7</v>
      </c>
      <c r="G125" s="46" t="s">
        <v>169</v>
      </c>
      <c r="H125" s="57">
        <v>1518</v>
      </c>
      <c r="I125" s="58">
        <v>65.329999999999998</v>
      </c>
      <c r="J125" s="59">
        <f>ROUND(H125*I125,2)</f>
        <v>99170.940000000002</v>
      </c>
      <c r="K125" s="60">
        <v>0.20999999999999999</v>
      </c>
      <c r="L125" s="61">
        <f>ROUND(J125*1.21,2)</f>
        <v>119996.84</v>
      </c>
      <c r="M125" s="13"/>
      <c r="N125" s="2"/>
      <c r="O125" s="2"/>
      <c r="P125" s="2"/>
      <c r="Q125" s="33">
        <f>IF(ISNUMBER(K125),IF(H125&gt;0,IF(I125&gt;0,J125,0),0),0)</f>
        <v>99170.940000000002</v>
      </c>
      <c r="R125" s="9">
        <f>IF(ISNUMBER(K125)=FALSE,J125,0)</f>
        <v>0</v>
      </c>
    </row>
    <row r="126">
      <c r="A126" s="10"/>
      <c r="B126" s="51" t="s">
        <v>125</v>
      </c>
      <c r="C126" s="1"/>
      <c r="D126" s="1"/>
      <c r="E126" s="52" t="s">
        <v>281</v>
      </c>
      <c r="F126" s="1"/>
      <c r="G126" s="1"/>
      <c r="H126" s="43"/>
      <c r="I126" s="1"/>
      <c r="J126" s="43"/>
      <c r="K126" s="1"/>
      <c r="L126" s="1"/>
      <c r="M126" s="13"/>
      <c r="N126" s="2"/>
      <c r="O126" s="2"/>
      <c r="P126" s="2"/>
      <c r="Q126" s="2"/>
    </row>
    <row r="127" thickBot="1">
      <c r="A127" s="10"/>
      <c r="B127" s="53" t="s">
        <v>127</v>
      </c>
      <c r="C127" s="54"/>
      <c r="D127" s="54"/>
      <c r="E127" s="55" t="s">
        <v>285</v>
      </c>
      <c r="F127" s="54"/>
      <c r="G127" s="54"/>
      <c r="H127" s="56"/>
      <c r="I127" s="54"/>
      <c r="J127" s="56"/>
      <c r="K127" s="54"/>
      <c r="L127" s="54"/>
      <c r="M127" s="13"/>
      <c r="N127" s="2"/>
      <c r="O127" s="2"/>
      <c r="P127" s="2"/>
      <c r="Q127" s="2"/>
    </row>
    <row r="128" thickTop="1">
      <c r="A128" s="10"/>
      <c r="B128" s="44">
        <v>49</v>
      </c>
      <c r="C128" s="45" t="s">
        <v>286</v>
      </c>
      <c r="D128" s="45"/>
      <c r="E128" s="45" t="s">
        <v>287</v>
      </c>
      <c r="F128" s="45" t="s">
        <v>7</v>
      </c>
      <c r="G128" s="46" t="s">
        <v>181</v>
      </c>
      <c r="H128" s="57">
        <v>1073.47</v>
      </c>
      <c r="I128" s="58">
        <v>1101.3199999999999</v>
      </c>
      <c r="J128" s="59">
        <f>ROUND(H128*I128,2)</f>
        <v>1182233.98</v>
      </c>
      <c r="K128" s="60">
        <v>0.20999999999999999</v>
      </c>
      <c r="L128" s="61">
        <f>ROUND(J128*1.21,2)</f>
        <v>1430503.1200000001</v>
      </c>
      <c r="M128" s="13"/>
      <c r="N128" s="2"/>
      <c r="O128" s="2"/>
      <c r="P128" s="2"/>
      <c r="Q128" s="33">
        <f>IF(ISNUMBER(K128),IF(H128&gt;0,IF(I128&gt;0,J128,0),0),0)</f>
        <v>1182233.98</v>
      </c>
      <c r="R128" s="9">
        <f>IF(ISNUMBER(K128)=FALSE,J128,0)</f>
        <v>0</v>
      </c>
    </row>
    <row r="129">
      <c r="A129" s="10"/>
      <c r="B129" s="51" t="s">
        <v>125</v>
      </c>
      <c r="C129" s="1"/>
      <c r="D129" s="1"/>
      <c r="E129" s="52" t="s">
        <v>7</v>
      </c>
      <c r="F129" s="1"/>
      <c r="G129" s="1"/>
      <c r="H129" s="43"/>
      <c r="I129" s="1"/>
      <c r="J129" s="43"/>
      <c r="K129" s="1"/>
      <c r="L129" s="1"/>
      <c r="M129" s="13"/>
      <c r="N129" s="2"/>
      <c r="O129" s="2"/>
      <c r="P129" s="2"/>
      <c r="Q129" s="2"/>
    </row>
    <row r="130" thickBot="1">
      <c r="A130" s="10"/>
      <c r="B130" s="53" t="s">
        <v>127</v>
      </c>
      <c r="C130" s="54"/>
      <c r="D130" s="54"/>
      <c r="E130" s="55" t="s">
        <v>288</v>
      </c>
      <c r="F130" s="54"/>
      <c r="G130" s="54"/>
      <c r="H130" s="56"/>
      <c r="I130" s="54"/>
      <c r="J130" s="56"/>
      <c r="K130" s="54"/>
      <c r="L130" s="54"/>
      <c r="M130" s="13"/>
      <c r="N130" s="2"/>
      <c r="O130" s="2"/>
      <c r="P130" s="2"/>
      <c r="Q130" s="2"/>
    </row>
    <row r="131" thickTop="1">
      <c r="A131" s="10"/>
      <c r="B131" s="44">
        <v>50</v>
      </c>
      <c r="C131" s="45" t="s">
        <v>289</v>
      </c>
      <c r="D131" s="45"/>
      <c r="E131" s="45" t="s">
        <v>290</v>
      </c>
      <c r="F131" s="45" t="s">
        <v>7</v>
      </c>
      <c r="G131" s="46" t="s">
        <v>169</v>
      </c>
      <c r="H131" s="57">
        <v>69096.172000000006</v>
      </c>
      <c r="I131" s="58">
        <v>261.88999999999999</v>
      </c>
      <c r="J131" s="59">
        <f>ROUND(H131*I131,2)</f>
        <v>18095596.489999998</v>
      </c>
      <c r="K131" s="60">
        <v>0.20999999999999999</v>
      </c>
      <c r="L131" s="61">
        <f>ROUND(J131*1.21,2)</f>
        <v>21895671.75</v>
      </c>
      <c r="M131" s="13"/>
      <c r="N131" s="2"/>
      <c r="O131" s="2"/>
      <c r="P131" s="2"/>
      <c r="Q131" s="33">
        <f>IF(ISNUMBER(K131),IF(H131&gt;0,IF(I131&gt;0,J131,0),0),0)</f>
        <v>18095596.489999998</v>
      </c>
      <c r="R131" s="9">
        <f>IF(ISNUMBER(K131)=FALSE,J131,0)</f>
        <v>0</v>
      </c>
    </row>
    <row r="132">
      <c r="A132" s="10"/>
      <c r="B132" s="51" t="s">
        <v>125</v>
      </c>
      <c r="C132" s="1"/>
      <c r="D132" s="1"/>
      <c r="E132" s="52" t="s">
        <v>7</v>
      </c>
      <c r="F132" s="1"/>
      <c r="G132" s="1"/>
      <c r="H132" s="43"/>
      <c r="I132" s="1"/>
      <c r="J132" s="43"/>
      <c r="K132" s="1"/>
      <c r="L132" s="1"/>
      <c r="M132" s="13"/>
      <c r="N132" s="2"/>
      <c r="O132" s="2"/>
      <c r="P132" s="2"/>
      <c r="Q132" s="2"/>
    </row>
    <row r="133" thickBot="1">
      <c r="A133" s="10"/>
      <c r="B133" s="53" t="s">
        <v>127</v>
      </c>
      <c r="C133" s="54"/>
      <c r="D133" s="54"/>
      <c r="E133" s="55" t="s">
        <v>291</v>
      </c>
      <c r="F133" s="54"/>
      <c r="G133" s="54"/>
      <c r="H133" s="56"/>
      <c r="I133" s="54"/>
      <c r="J133" s="56"/>
      <c r="K133" s="54"/>
      <c r="L133" s="54"/>
      <c r="M133" s="13"/>
      <c r="N133" s="2"/>
      <c r="O133" s="2"/>
      <c r="P133" s="2"/>
      <c r="Q133" s="2"/>
    </row>
    <row r="134" thickTop="1">
      <c r="A134" s="10"/>
      <c r="B134" s="44">
        <v>51</v>
      </c>
      <c r="C134" s="45" t="s">
        <v>292</v>
      </c>
      <c r="D134" s="45"/>
      <c r="E134" s="45" t="s">
        <v>293</v>
      </c>
      <c r="F134" s="45" t="s">
        <v>7</v>
      </c>
      <c r="G134" s="46" t="s">
        <v>224</v>
      </c>
      <c r="H134" s="57">
        <v>5.9989999999999997</v>
      </c>
      <c r="I134" s="58">
        <v>5060.9899999999998</v>
      </c>
      <c r="J134" s="59">
        <f>ROUND(H134*I134,2)</f>
        <v>30360.880000000001</v>
      </c>
      <c r="K134" s="60">
        <v>0.20999999999999999</v>
      </c>
      <c r="L134" s="61">
        <f>ROUND(J134*1.21,2)</f>
        <v>36736.660000000003</v>
      </c>
      <c r="M134" s="13"/>
      <c r="N134" s="2"/>
      <c r="O134" s="2"/>
      <c r="P134" s="2"/>
      <c r="Q134" s="33">
        <f>IF(ISNUMBER(K134),IF(H134&gt;0,IF(I134&gt;0,J134,0),0),0)</f>
        <v>30360.880000000001</v>
      </c>
      <c r="R134" s="9">
        <f>IF(ISNUMBER(K134)=FALSE,J134,0)</f>
        <v>0</v>
      </c>
    </row>
    <row r="135">
      <c r="A135" s="10"/>
      <c r="B135" s="51" t="s">
        <v>125</v>
      </c>
      <c r="C135" s="1"/>
      <c r="D135" s="1"/>
      <c r="E135" s="52" t="s">
        <v>7</v>
      </c>
      <c r="F135" s="1"/>
      <c r="G135" s="1"/>
      <c r="H135" s="43"/>
      <c r="I135" s="1"/>
      <c r="J135" s="43"/>
      <c r="K135" s="1"/>
      <c r="L135" s="1"/>
      <c r="M135" s="13"/>
      <c r="N135" s="2"/>
      <c r="O135" s="2"/>
      <c r="P135" s="2"/>
      <c r="Q135" s="2"/>
    </row>
    <row r="136" thickBot="1">
      <c r="A136" s="10"/>
      <c r="B136" s="53" t="s">
        <v>127</v>
      </c>
      <c r="C136" s="54"/>
      <c r="D136" s="54"/>
      <c r="E136" s="55" t="s">
        <v>294</v>
      </c>
      <c r="F136" s="54"/>
      <c r="G136" s="54"/>
      <c r="H136" s="56"/>
      <c r="I136" s="54"/>
      <c r="J136" s="56"/>
      <c r="K136" s="54"/>
      <c r="L136" s="54"/>
      <c r="M136" s="13"/>
      <c r="N136" s="2"/>
      <c r="O136" s="2"/>
      <c r="P136" s="2"/>
      <c r="Q136" s="2"/>
    </row>
    <row r="137" thickTop="1">
      <c r="A137" s="10"/>
      <c r="B137" s="44">
        <v>52</v>
      </c>
      <c r="C137" s="45" t="s">
        <v>295</v>
      </c>
      <c r="D137" s="45"/>
      <c r="E137" s="45" t="s">
        <v>296</v>
      </c>
      <c r="F137" s="45" t="s">
        <v>7</v>
      </c>
      <c r="G137" s="46" t="s">
        <v>224</v>
      </c>
      <c r="H137" s="57">
        <v>3.0600000000000001</v>
      </c>
      <c r="I137" s="58">
        <v>5775.3500000000004</v>
      </c>
      <c r="J137" s="59">
        <f>ROUND(H137*I137,2)</f>
        <v>17672.57</v>
      </c>
      <c r="K137" s="60">
        <v>0.20999999999999999</v>
      </c>
      <c r="L137" s="61">
        <f>ROUND(J137*1.21,2)</f>
        <v>21383.810000000001</v>
      </c>
      <c r="M137" s="13"/>
      <c r="N137" s="2"/>
      <c r="O137" s="2"/>
      <c r="P137" s="2"/>
      <c r="Q137" s="33">
        <f>IF(ISNUMBER(K137),IF(H137&gt;0,IF(I137&gt;0,J137,0),0),0)</f>
        <v>17672.57</v>
      </c>
      <c r="R137" s="9">
        <f>IF(ISNUMBER(K137)=FALSE,J137,0)</f>
        <v>0</v>
      </c>
    </row>
    <row r="138">
      <c r="A138" s="10"/>
      <c r="B138" s="51" t="s">
        <v>125</v>
      </c>
      <c r="C138" s="1"/>
      <c r="D138" s="1"/>
      <c r="E138" s="52" t="s">
        <v>7</v>
      </c>
      <c r="F138" s="1"/>
      <c r="G138" s="1"/>
      <c r="H138" s="43"/>
      <c r="I138" s="1"/>
      <c r="J138" s="43"/>
      <c r="K138" s="1"/>
      <c r="L138" s="1"/>
      <c r="M138" s="13"/>
      <c r="N138" s="2"/>
      <c r="O138" s="2"/>
      <c r="P138" s="2"/>
      <c r="Q138" s="2"/>
    </row>
    <row r="139" thickBot="1">
      <c r="A139" s="10"/>
      <c r="B139" s="53" t="s">
        <v>127</v>
      </c>
      <c r="C139" s="54"/>
      <c r="D139" s="54"/>
      <c r="E139" s="55" t="s">
        <v>297</v>
      </c>
      <c r="F139" s="54"/>
      <c r="G139" s="54"/>
      <c r="H139" s="56"/>
      <c r="I139" s="54"/>
      <c r="J139" s="56"/>
      <c r="K139" s="54"/>
      <c r="L139" s="54"/>
      <c r="M139" s="13"/>
      <c r="N139" s="2"/>
      <c r="O139" s="2"/>
      <c r="P139" s="2"/>
      <c r="Q139" s="2"/>
    </row>
    <row r="140" thickTop="1" thickBot="1" ht="25" customHeight="1">
      <c r="A140" s="10"/>
      <c r="B140" s="1"/>
      <c r="C140" s="62">
        <v>2</v>
      </c>
      <c r="D140" s="1"/>
      <c r="E140" s="63" t="s">
        <v>192</v>
      </c>
      <c r="F140" s="1"/>
      <c r="G140" s="64" t="s">
        <v>137</v>
      </c>
      <c r="H140" s="65">
        <f>J122+J125+J128+J131+J134+J137</f>
        <v>19747677.77</v>
      </c>
      <c r="I140" s="64" t="s">
        <v>138</v>
      </c>
      <c r="J140" s="66">
        <f>(L140-H140)</f>
        <v>4147012.3300000019</v>
      </c>
      <c r="K140" s="64" t="s">
        <v>139</v>
      </c>
      <c r="L140" s="67">
        <f>ROUND((J122+J125+J128+J131+J134+J137)*1.21,2)</f>
        <v>23894690.100000001</v>
      </c>
      <c r="M140" s="13"/>
      <c r="N140" s="2"/>
      <c r="O140" s="2"/>
      <c r="P140" s="2"/>
      <c r="Q140" s="33">
        <f>0+Q122+Q125+Q128+Q131+Q134+Q137</f>
        <v>19747677.77</v>
      </c>
      <c r="R140" s="9">
        <f>0+R122+R125+R128+R131+R134+R137</f>
        <v>0</v>
      </c>
      <c r="S140" s="68">
        <f>Q140*(1+J140)+R140</f>
        <v>81893882948734.703</v>
      </c>
    </row>
    <row r="141" thickTop="1" thickBot="1" ht="25" customHeight="1">
      <c r="A141" s="10"/>
      <c r="B141" s="69"/>
      <c r="C141" s="69"/>
      <c r="D141" s="69"/>
      <c r="E141" s="70"/>
      <c r="F141" s="69"/>
      <c r="G141" s="71" t="s">
        <v>140</v>
      </c>
      <c r="H141" s="72">
        <f>0+J122+J125+J128+J131+J134+J137</f>
        <v>19747677.77</v>
      </c>
      <c r="I141" s="71" t="s">
        <v>141</v>
      </c>
      <c r="J141" s="73">
        <f>0+J140</f>
        <v>4147012.3300000019</v>
      </c>
      <c r="K141" s="71" t="s">
        <v>142</v>
      </c>
      <c r="L141" s="74">
        <f>0+L140</f>
        <v>23894690.100000001</v>
      </c>
      <c r="M141" s="13"/>
      <c r="N141" s="2"/>
      <c r="O141" s="2"/>
      <c r="P141" s="2"/>
      <c r="Q141" s="2"/>
    </row>
    <row r="142" ht="40" customHeight="1">
      <c r="A142" s="10"/>
      <c r="B142" s="75" t="s">
        <v>298</v>
      </c>
      <c r="C142" s="1"/>
      <c r="D142" s="1"/>
      <c r="E142" s="1"/>
      <c r="F142" s="1"/>
      <c r="G142" s="1"/>
      <c r="H142" s="43"/>
      <c r="I142" s="1"/>
      <c r="J142" s="43"/>
      <c r="K142" s="1"/>
      <c r="L142" s="1"/>
      <c r="M142" s="13"/>
      <c r="N142" s="2"/>
      <c r="O142" s="2"/>
      <c r="P142" s="2"/>
      <c r="Q142" s="2"/>
    </row>
    <row r="143">
      <c r="A143" s="10"/>
      <c r="B143" s="44">
        <v>53</v>
      </c>
      <c r="C143" s="45" t="s">
        <v>299</v>
      </c>
      <c r="D143" s="45"/>
      <c r="E143" s="45" t="s">
        <v>300</v>
      </c>
      <c r="F143" s="45" t="s">
        <v>7</v>
      </c>
      <c r="G143" s="46" t="s">
        <v>146</v>
      </c>
      <c r="H143" s="47">
        <v>1</v>
      </c>
      <c r="I143" s="26">
        <v>345012.45000000001</v>
      </c>
      <c r="J143" s="48">
        <f>ROUND(H143*I143,2)</f>
        <v>345012.45000000001</v>
      </c>
      <c r="K143" s="49">
        <v>0.20999999999999999</v>
      </c>
      <c r="L143" s="50">
        <f>ROUND(J143*1.21,2)</f>
        <v>417465.06</v>
      </c>
      <c r="M143" s="13"/>
      <c r="N143" s="2"/>
      <c r="O143" s="2"/>
      <c r="P143" s="2"/>
      <c r="Q143" s="33">
        <f>IF(ISNUMBER(K143),IF(H143&gt;0,IF(I143&gt;0,J143,0),0),0)</f>
        <v>345012.45000000001</v>
      </c>
      <c r="R143" s="9">
        <f>IF(ISNUMBER(K143)=FALSE,J143,0)</f>
        <v>0</v>
      </c>
    </row>
    <row r="144">
      <c r="A144" s="10"/>
      <c r="B144" s="51" t="s">
        <v>125</v>
      </c>
      <c r="C144" s="1"/>
      <c r="D144" s="1"/>
      <c r="E144" s="52" t="s">
        <v>7</v>
      </c>
      <c r="F144" s="1"/>
      <c r="G144" s="1"/>
      <c r="H144" s="43"/>
      <c r="I144" s="1"/>
      <c r="J144" s="43"/>
      <c r="K144" s="1"/>
      <c r="L144" s="1"/>
      <c r="M144" s="13"/>
      <c r="N144" s="2"/>
      <c r="O144" s="2"/>
      <c r="P144" s="2"/>
      <c r="Q144" s="2"/>
    </row>
    <row r="145" thickBot="1">
      <c r="A145" s="10"/>
      <c r="B145" s="53" t="s">
        <v>127</v>
      </c>
      <c r="C145" s="54"/>
      <c r="D145" s="54"/>
      <c r="E145" s="55" t="s">
        <v>301</v>
      </c>
      <c r="F145" s="54"/>
      <c r="G145" s="54"/>
      <c r="H145" s="56"/>
      <c r="I145" s="54"/>
      <c r="J145" s="56"/>
      <c r="K145" s="54"/>
      <c r="L145" s="54"/>
      <c r="M145" s="13"/>
      <c r="N145" s="2"/>
      <c r="O145" s="2"/>
      <c r="P145" s="2"/>
      <c r="Q145" s="2"/>
    </row>
    <row r="146" thickTop="1">
      <c r="A146" s="10"/>
      <c r="B146" s="44">
        <v>54</v>
      </c>
      <c r="C146" s="45" t="s">
        <v>302</v>
      </c>
      <c r="D146" s="45"/>
      <c r="E146" s="45" t="s">
        <v>303</v>
      </c>
      <c r="F146" s="45" t="s">
        <v>7</v>
      </c>
      <c r="G146" s="46" t="s">
        <v>224</v>
      </c>
      <c r="H146" s="57">
        <v>34.962000000000003</v>
      </c>
      <c r="I146" s="58">
        <v>5205.8900000000003</v>
      </c>
      <c r="J146" s="59">
        <f>ROUND(H146*I146,2)</f>
        <v>182008.32999999999</v>
      </c>
      <c r="K146" s="60">
        <v>0.20999999999999999</v>
      </c>
      <c r="L146" s="61">
        <f>ROUND(J146*1.21,2)</f>
        <v>220230.07999999999</v>
      </c>
      <c r="M146" s="13"/>
      <c r="N146" s="2"/>
      <c r="O146" s="2"/>
      <c r="P146" s="2"/>
      <c r="Q146" s="33">
        <f>IF(ISNUMBER(K146),IF(H146&gt;0,IF(I146&gt;0,J146,0),0),0)</f>
        <v>182008.32999999999</v>
      </c>
      <c r="R146" s="9">
        <f>IF(ISNUMBER(K146)=FALSE,J146,0)</f>
        <v>0</v>
      </c>
    </row>
    <row r="147">
      <c r="A147" s="10"/>
      <c r="B147" s="51" t="s">
        <v>125</v>
      </c>
      <c r="C147" s="1"/>
      <c r="D147" s="1"/>
      <c r="E147" s="52" t="s">
        <v>7</v>
      </c>
      <c r="F147" s="1"/>
      <c r="G147" s="1"/>
      <c r="H147" s="43"/>
      <c r="I147" s="1"/>
      <c r="J147" s="43"/>
      <c r="K147" s="1"/>
      <c r="L147" s="1"/>
      <c r="M147" s="13"/>
      <c r="N147" s="2"/>
      <c r="O147" s="2"/>
      <c r="P147" s="2"/>
      <c r="Q147" s="2"/>
    </row>
    <row r="148" thickBot="1">
      <c r="A148" s="10"/>
      <c r="B148" s="53" t="s">
        <v>127</v>
      </c>
      <c r="C148" s="54"/>
      <c r="D148" s="54"/>
      <c r="E148" s="55" t="s">
        <v>304</v>
      </c>
      <c r="F148" s="54"/>
      <c r="G148" s="54"/>
      <c r="H148" s="56"/>
      <c r="I148" s="54"/>
      <c r="J148" s="56"/>
      <c r="K148" s="54"/>
      <c r="L148" s="54"/>
      <c r="M148" s="13"/>
      <c r="N148" s="2"/>
      <c r="O148" s="2"/>
      <c r="P148" s="2"/>
      <c r="Q148" s="2"/>
    </row>
    <row r="149" thickTop="1">
      <c r="A149" s="10"/>
      <c r="B149" s="44">
        <v>55</v>
      </c>
      <c r="C149" s="45" t="s">
        <v>305</v>
      </c>
      <c r="D149" s="45"/>
      <c r="E149" s="45" t="s">
        <v>306</v>
      </c>
      <c r="F149" s="45" t="s">
        <v>7</v>
      </c>
      <c r="G149" s="46" t="s">
        <v>224</v>
      </c>
      <c r="H149" s="57">
        <v>9.6440000000000001</v>
      </c>
      <c r="I149" s="58">
        <v>4648.04</v>
      </c>
      <c r="J149" s="59">
        <f>ROUND(H149*I149,2)</f>
        <v>44825.699999999997</v>
      </c>
      <c r="K149" s="60">
        <v>0.20999999999999999</v>
      </c>
      <c r="L149" s="61">
        <f>ROUND(J149*1.21,2)</f>
        <v>54239.099999999999</v>
      </c>
      <c r="M149" s="13"/>
      <c r="N149" s="2"/>
      <c r="O149" s="2"/>
      <c r="P149" s="2"/>
      <c r="Q149" s="33">
        <f>IF(ISNUMBER(K149),IF(H149&gt;0,IF(I149&gt;0,J149,0),0),0)</f>
        <v>44825.699999999997</v>
      </c>
      <c r="R149" s="9">
        <f>IF(ISNUMBER(K149)=FALSE,J149,0)</f>
        <v>0</v>
      </c>
    </row>
    <row r="150">
      <c r="A150" s="10"/>
      <c r="B150" s="51" t="s">
        <v>125</v>
      </c>
      <c r="C150" s="1"/>
      <c r="D150" s="1"/>
      <c r="E150" s="52" t="s">
        <v>7</v>
      </c>
      <c r="F150" s="1"/>
      <c r="G150" s="1"/>
      <c r="H150" s="43"/>
      <c r="I150" s="1"/>
      <c r="J150" s="43"/>
      <c r="K150" s="1"/>
      <c r="L150" s="1"/>
      <c r="M150" s="13"/>
      <c r="N150" s="2"/>
      <c r="O150" s="2"/>
      <c r="P150" s="2"/>
      <c r="Q150" s="2"/>
    </row>
    <row r="151" thickBot="1">
      <c r="A151" s="10"/>
      <c r="B151" s="53" t="s">
        <v>127</v>
      </c>
      <c r="C151" s="54"/>
      <c r="D151" s="54"/>
      <c r="E151" s="55" t="s">
        <v>307</v>
      </c>
      <c r="F151" s="54"/>
      <c r="G151" s="54"/>
      <c r="H151" s="56"/>
      <c r="I151" s="54"/>
      <c r="J151" s="56"/>
      <c r="K151" s="54"/>
      <c r="L151" s="54"/>
      <c r="M151" s="13"/>
      <c r="N151" s="2"/>
      <c r="O151" s="2"/>
      <c r="P151" s="2"/>
      <c r="Q151" s="2"/>
    </row>
    <row r="152" thickTop="1">
      <c r="A152" s="10"/>
      <c r="B152" s="44">
        <v>56</v>
      </c>
      <c r="C152" s="45" t="s">
        <v>308</v>
      </c>
      <c r="D152" s="45"/>
      <c r="E152" s="45" t="s">
        <v>309</v>
      </c>
      <c r="F152" s="45" t="s">
        <v>7</v>
      </c>
      <c r="G152" s="46" t="s">
        <v>224</v>
      </c>
      <c r="H152" s="57">
        <v>4.8940000000000001</v>
      </c>
      <c r="I152" s="58">
        <v>1193.97</v>
      </c>
      <c r="J152" s="59">
        <f>ROUND(H152*I152,2)</f>
        <v>5843.29</v>
      </c>
      <c r="K152" s="60">
        <v>0.20999999999999999</v>
      </c>
      <c r="L152" s="61">
        <f>ROUND(J152*1.21,2)</f>
        <v>7070.3800000000001</v>
      </c>
      <c r="M152" s="13"/>
      <c r="N152" s="2"/>
      <c r="O152" s="2"/>
      <c r="P152" s="2"/>
      <c r="Q152" s="33">
        <f>IF(ISNUMBER(K152),IF(H152&gt;0,IF(I152&gt;0,J152,0),0),0)</f>
        <v>5843.29</v>
      </c>
      <c r="R152" s="9">
        <f>IF(ISNUMBER(K152)=FALSE,J152,0)</f>
        <v>0</v>
      </c>
    </row>
    <row r="153">
      <c r="A153" s="10"/>
      <c r="B153" s="51" t="s">
        <v>125</v>
      </c>
      <c r="C153" s="1"/>
      <c r="D153" s="1"/>
      <c r="E153" s="52" t="s">
        <v>7</v>
      </c>
      <c r="F153" s="1"/>
      <c r="G153" s="1"/>
      <c r="H153" s="43"/>
      <c r="I153" s="1"/>
      <c r="J153" s="43"/>
      <c r="K153" s="1"/>
      <c r="L153" s="1"/>
      <c r="M153" s="13"/>
      <c r="N153" s="2"/>
      <c r="O153" s="2"/>
      <c r="P153" s="2"/>
      <c r="Q153" s="2"/>
    </row>
    <row r="154" thickBot="1">
      <c r="A154" s="10"/>
      <c r="B154" s="53" t="s">
        <v>127</v>
      </c>
      <c r="C154" s="54"/>
      <c r="D154" s="54"/>
      <c r="E154" s="55" t="s">
        <v>310</v>
      </c>
      <c r="F154" s="54"/>
      <c r="G154" s="54"/>
      <c r="H154" s="56"/>
      <c r="I154" s="54"/>
      <c r="J154" s="56"/>
      <c r="K154" s="54"/>
      <c r="L154" s="54"/>
      <c r="M154" s="13"/>
      <c r="N154" s="2"/>
      <c r="O154" s="2"/>
      <c r="P154" s="2"/>
      <c r="Q154" s="2"/>
    </row>
    <row r="155" thickTop="1">
      <c r="A155" s="10"/>
      <c r="B155" s="44">
        <v>57</v>
      </c>
      <c r="C155" s="45" t="s">
        <v>311</v>
      </c>
      <c r="D155" s="45"/>
      <c r="E155" s="45" t="s">
        <v>312</v>
      </c>
      <c r="F155" s="45" t="s">
        <v>7</v>
      </c>
      <c r="G155" s="46" t="s">
        <v>224</v>
      </c>
      <c r="H155" s="57">
        <v>5.0540000000000003</v>
      </c>
      <c r="I155" s="58">
        <v>1083.8399999999999</v>
      </c>
      <c r="J155" s="59">
        <f>ROUND(H155*I155,2)</f>
        <v>5477.7299999999996</v>
      </c>
      <c r="K155" s="60">
        <v>0.20999999999999999</v>
      </c>
      <c r="L155" s="61">
        <f>ROUND(J155*1.21,2)</f>
        <v>6628.0500000000002</v>
      </c>
      <c r="M155" s="13"/>
      <c r="N155" s="2"/>
      <c r="O155" s="2"/>
      <c r="P155" s="2"/>
      <c r="Q155" s="33">
        <f>IF(ISNUMBER(K155),IF(H155&gt;0,IF(I155&gt;0,J155,0),0),0)</f>
        <v>5477.7299999999996</v>
      </c>
      <c r="R155" s="9">
        <f>IF(ISNUMBER(K155)=FALSE,J155,0)</f>
        <v>0</v>
      </c>
    </row>
    <row r="156">
      <c r="A156" s="10"/>
      <c r="B156" s="51" t="s">
        <v>125</v>
      </c>
      <c r="C156" s="1"/>
      <c r="D156" s="1"/>
      <c r="E156" s="52" t="s">
        <v>7</v>
      </c>
      <c r="F156" s="1"/>
      <c r="G156" s="1"/>
      <c r="H156" s="43"/>
      <c r="I156" s="1"/>
      <c r="J156" s="43"/>
      <c r="K156" s="1"/>
      <c r="L156" s="1"/>
      <c r="M156" s="13"/>
      <c r="N156" s="2"/>
      <c r="O156" s="2"/>
      <c r="P156" s="2"/>
      <c r="Q156" s="2"/>
    </row>
    <row r="157" thickBot="1">
      <c r="A157" s="10"/>
      <c r="B157" s="53" t="s">
        <v>127</v>
      </c>
      <c r="C157" s="54"/>
      <c r="D157" s="54"/>
      <c r="E157" s="55" t="s">
        <v>313</v>
      </c>
      <c r="F157" s="54"/>
      <c r="G157" s="54"/>
      <c r="H157" s="56"/>
      <c r="I157" s="54"/>
      <c r="J157" s="56"/>
      <c r="K157" s="54"/>
      <c r="L157" s="54"/>
      <c r="M157" s="13"/>
      <c r="N157" s="2"/>
      <c r="O157" s="2"/>
      <c r="P157" s="2"/>
      <c r="Q157" s="2"/>
    </row>
    <row r="158" thickTop="1">
      <c r="A158" s="10"/>
      <c r="B158" s="44">
        <v>58</v>
      </c>
      <c r="C158" s="45" t="s">
        <v>314</v>
      </c>
      <c r="D158" s="45"/>
      <c r="E158" s="45" t="s">
        <v>315</v>
      </c>
      <c r="F158" s="45" t="s">
        <v>7</v>
      </c>
      <c r="G158" s="46" t="s">
        <v>224</v>
      </c>
      <c r="H158" s="57">
        <v>13.076000000000001</v>
      </c>
      <c r="I158" s="58">
        <v>7252.5</v>
      </c>
      <c r="J158" s="59">
        <f>ROUND(H158*I158,2)</f>
        <v>94833.690000000002</v>
      </c>
      <c r="K158" s="60">
        <v>0.20999999999999999</v>
      </c>
      <c r="L158" s="61">
        <f>ROUND(J158*1.21,2)</f>
        <v>114748.75999999999</v>
      </c>
      <c r="M158" s="13"/>
      <c r="N158" s="2"/>
      <c r="O158" s="2"/>
      <c r="P158" s="2"/>
      <c r="Q158" s="33">
        <f>IF(ISNUMBER(K158),IF(H158&gt;0,IF(I158&gt;0,J158,0),0),0)</f>
        <v>94833.690000000002</v>
      </c>
      <c r="R158" s="9">
        <f>IF(ISNUMBER(K158)=FALSE,J158,0)</f>
        <v>0</v>
      </c>
    </row>
    <row r="159">
      <c r="A159" s="10"/>
      <c r="B159" s="51" t="s">
        <v>125</v>
      </c>
      <c r="C159" s="1"/>
      <c r="D159" s="1"/>
      <c r="E159" s="52" t="s">
        <v>316</v>
      </c>
      <c r="F159" s="1"/>
      <c r="G159" s="1"/>
      <c r="H159" s="43"/>
      <c r="I159" s="1"/>
      <c r="J159" s="43"/>
      <c r="K159" s="1"/>
      <c r="L159" s="1"/>
      <c r="M159" s="13"/>
      <c r="N159" s="2"/>
      <c r="O159" s="2"/>
      <c r="P159" s="2"/>
      <c r="Q159" s="2"/>
    </row>
    <row r="160" thickBot="1">
      <c r="A160" s="10"/>
      <c r="B160" s="53" t="s">
        <v>127</v>
      </c>
      <c r="C160" s="54"/>
      <c r="D160" s="54"/>
      <c r="E160" s="55" t="s">
        <v>317</v>
      </c>
      <c r="F160" s="54"/>
      <c r="G160" s="54"/>
      <c r="H160" s="56"/>
      <c r="I160" s="54"/>
      <c r="J160" s="56"/>
      <c r="K160" s="54"/>
      <c r="L160" s="54"/>
      <c r="M160" s="13"/>
      <c r="N160" s="2"/>
      <c r="O160" s="2"/>
      <c r="P160" s="2"/>
      <c r="Q160" s="2"/>
    </row>
    <row r="161" thickTop="1" thickBot="1" ht="25" customHeight="1">
      <c r="A161" s="10"/>
      <c r="B161" s="1"/>
      <c r="C161" s="62">
        <v>4</v>
      </c>
      <c r="D161" s="1"/>
      <c r="E161" s="63" t="s">
        <v>193</v>
      </c>
      <c r="F161" s="1"/>
      <c r="G161" s="64" t="s">
        <v>137</v>
      </c>
      <c r="H161" s="65">
        <f>J143+J146+J149+J152+J155+J158</f>
        <v>678001.18999999994</v>
      </c>
      <c r="I161" s="64" t="s">
        <v>138</v>
      </c>
      <c r="J161" s="66">
        <f>(L161-H161)</f>
        <v>142380.25</v>
      </c>
      <c r="K161" s="64" t="s">
        <v>139</v>
      </c>
      <c r="L161" s="67">
        <f>ROUND((J143+J146+J149+J152+J155+J158)*1.21,2)</f>
        <v>820381.43999999994</v>
      </c>
      <c r="M161" s="13"/>
      <c r="N161" s="2"/>
      <c r="O161" s="2"/>
      <c r="P161" s="2"/>
      <c r="Q161" s="33">
        <f>0+Q143+Q146+Q149+Q152+Q155+Q158</f>
        <v>678001.18999999994</v>
      </c>
      <c r="R161" s="9">
        <f>0+R143+R146+R149+R152+R155+R158</f>
        <v>0</v>
      </c>
      <c r="S161" s="68">
        <f>Q161*(1+J161)+R161</f>
        <v>96534656933.687485</v>
      </c>
    </row>
    <row r="162" thickTop="1" thickBot="1" ht="25" customHeight="1">
      <c r="A162" s="10"/>
      <c r="B162" s="69"/>
      <c r="C162" s="69"/>
      <c r="D162" s="69"/>
      <c r="E162" s="70"/>
      <c r="F162" s="69"/>
      <c r="G162" s="71" t="s">
        <v>140</v>
      </c>
      <c r="H162" s="72">
        <f>0+J143+J146+J149+J152+J155+J158</f>
        <v>678001.18999999994</v>
      </c>
      <c r="I162" s="71" t="s">
        <v>141</v>
      </c>
      <c r="J162" s="73">
        <f>0+J161</f>
        <v>142380.25</v>
      </c>
      <c r="K162" s="71" t="s">
        <v>142</v>
      </c>
      <c r="L162" s="74">
        <f>0+L161</f>
        <v>820381.43999999994</v>
      </c>
      <c r="M162" s="13"/>
      <c r="N162" s="2"/>
      <c r="O162" s="2"/>
      <c r="P162" s="2"/>
      <c r="Q162" s="2"/>
    </row>
    <row r="163" ht="40" customHeight="1">
      <c r="A163" s="10"/>
      <c r="B163" s="75" t="s">
        <v>318</v>
      </c>
      <c r="C163" s="1"/>
      <c r="D163" s="1"/>
      <c r="E163" s="1"/>
      <c r="F163" s="1"/>
      <c r="G163" s="1"/>
      <c r="H163" s="43"/>
      <c r="I163" s="1"/>
      <c r="J163" s="43"/>
      <c r="K163" s="1"/>
      <c r="L163" s="1"/>
      <c r="M163" s="13"/>
      <c r="N163" s="2"/>
      <c r="O163" s="2"/>
      <c r="P163" s="2"/>
      <c r="Q163" s="2"/>
    </row>
    <row r="164">
      <c r="A164" s="10"/>
      <c r="B164" s="44">
        <v>59</v>
      </c>
      <c r="C164" s="45" t="s">
        <v>319</v>
      </c>
      <c r="D164" s="45"/>
      <c r="E164" s="45" t="s">
        <v>320</v>
      </c>
      <c r="F164" s="45" t="s">
        <v>7</v>
      </c>
      <c r="G164" s="46" t="s">
        <v>224</v>
      </c>
      <c r="H164" s="47">
        <v>9.1419999999999995</v>
      </c>
      <c r="I164" s="26">
        <v>1729.6300000000001</v>
      </c>
      <c r="J164" s="48">
        <f>ROUND(H164*I164,2)</f>
        <v>15812.280000000001</v>
      </c>
      <c r="K164" s="49">
        <v>0.20999999999999999</v>
      </c>
      <c r="L164" s="50">
        <f>ROUND(J164*1.21,2)</f>
        <v>19132.860000000001</v>
      </c>
      <c r="M164" s="13"/>
      <c r="N164" s="2"/>
      <c r="O164" s="2"/>
      <c r="P164" s="2"/>
      <c r="Q164" s="33">
        <f>IF(ISNUMBER(K164),IF(H164&gt;0,IF(I164&gt;0,J164,0),0),0)</f>
        <v>15812.280000000001</v>
      </c>
      <c r="R164" s="9">
        <f>IF(ISNUMBER(K164)=FALSE,J164,0)</f>
        <v>0</v>
      </c>
    </row>
    <row r="165">
      <c r="A165" s="10"/>
      <c r="B165" s="51" t="s">
        <v>125</v>
      </c>
      <c r="C165" s="1"/>
      <c r="D165" s="1"/>
      <c r="E165" s="52" t="s">
        <v>7</v>
      </c>
      <c r="F165" s="1"/>
      <c r="G165" s="1"/>
      <c r="H165" s="43"/>
      <c r="I165" s="1"/>
      <c r="J165" s="43"/>
      <c r="K165" s="1"/>
      <c r="L165" s="1"/>
      <c r="M165" s="13"/>
      <c r="N165" s="2"/>
      <c r="O165" s="2"/>
      <c r="P165" s="2"/>
      <c r="Q165" s="2"/>
    </row>
    <row r="166" thickBot="1">
      <c r="A166" s="10"/>
      <c r="B166" s="53" t="s">
        <v>127</v>
      </c>
      <c r="C166" s="54"/>
      <c r="D166" s="54"/>
      <c r="E166" s="55" t="s">
        <v>321</v>
      </c>
      <c r="F166" s="54"/>
      <c r="G166" s="54"/>
      <c r="H166" s="56"/>
      <c r="I166" s="54"/>
      <c r="J166" s="56"/>
      <c r="K166" s="54"/>
      <c r="L166" s="54"/>
      <c r="M166" s="13"/>
      <c r="N166" s="2"/>
      <c r="O166" s="2"/>
      <c r="P166" s="2"/>
      <c r="Q166" s="2"/>
    </row>
    <row r="167" thickTop="1">
      <c r="A167" s="10"/>
      <c r="B167" s="44">
        <v>60</v>
      </c>
      <c r="C167" s="45" t="s">
        <v>322</v>
      </c>
      <c r="D167" s="45"/>
      <c r="E167" s="45" t="s">
        <v>323</v>
      </c>
      <c r="F167" s="45" t="s">
        <v>7</v>
      </c>
      <c r="G167" s="46" t="s">
        <v>169</v>
      </c>
      <c r="H167" s="57">
        <v>369.20499999999998</v>
      </c>
      <c r="I167" s="58">
        <v>220.93000000000001</v>
      </c>
      <c r="J167" s="59">
        <f>ROUND(H167*I167,2)</f>
        <v>81568.460000000006</v>
      </c>
      <c r="K167" s="60">
        <v>0.20999999999999999</v>
      </c>
      <c r="L167" s="61">
        <f>ROUND(J167*1.21,2)</f>
        <v>98697.839999999997</v>
      </c>
      <c r="M167" s="13"/>
      <c r="N167" s="2"/>
      <c r="O167" s="2"/>
      <c r="P167" s="2"/>
      <c r="Q167" s="33">
        <f>IF(ISNUMBER(K167),IF(H167&gt;0,IF(I167&gt;0,J167,0),0),0)</f>
        <v>81568.460000000006</v>
      </c>
      <c r="R167" s="9">
        <f>IF(ISNUMBER(K167)=FALSE,J167,0)</f>
        <v>0</v>
      </c>
    </row>
    <row r="168">
      <c r="A168" s="10"/>
      <c r="B168" s="51" t="s">
        <v>125</v>
      </c>
      <c r="C168" s="1"/>
      <c r="D168" s="1"/>
      <c r="E168" s="52" t="s">
        <v>7</v>
      </c>
      <c r="F168" s="1"/>
      <c r="G168" s="1"/>
      <c r="H168" s="43"/>
      <c r="I168" s="1"/>
      <c r="J168" s="43"/>
      <c r="K168" s="1"/>
      <c r="L168" s="1"/>
      <c r="M168" s="13"/>
      <c r="N168" s="2"/>
      <c r="O168" s="2"/>
      <c r="P168" s="2"/>
      <c r="Q168" s="2"/>
    </row>
    <row r="169" thickBot="1">
      <c r="A169" s="10"/>
      <c r="B169" s="53" t="s">
        <v>127</v>
      </c>
      <c r="C169" s="54"/>
      <c r="D169" s="54"/>
      <c r="E169" s="55" t="s">
        <v>324</v>
      </c>
      <c r="F169" s="54"/>
      <c r="G169" s="54"/>
      <c r="H169" s="56"/>
      <c r="I169" s="54"/>
      <c r="J169" s="56"/>
      <c r="K169" s="54"/>
      <c r="L169" s="54"/>
      <c r="M169" s="13"/>
      <c r="N169" s="2"/>
      <c r="O169" s="2"/>
      <c r="P169" s="2"/>
      <c r="Q169" s="2"/>
    </row>
    <row r="170" thickTop="1">
      <c r="A170" s="10"/>
      <c r="B170" s="44">
        <v>61</v>
      </c>
      <c r="C170" s="45" t="s">
        <v>325</v>
      </c>
      <c r="D170" s="45"/>
      <c r="E170" s="45" t="s">
        <v>326</v>
      </c>
      <c r="F170" s="45" t="s">
        <v>7</v>
      </c>
      <c r="G170" s="46" t="s">
        <v>169</v>
      </c>
      <c r="H170" s="57">
        <v>45080.794999999998</v>
      </c>
      <c r="I170" s="58">
        <v>307.60000000000002</v>
      </c>
      <c r="J170" s="59">
        <f>ROUND(H170*I170,2)</f>
        <v>13866852.539999999</v>
      </c>
      <c r="K170" s="60">
        <v>0.20999999999999999</v>
      </c>
      <c r="L170" s="61">
        <f>ROUND(J170*1.21,2)</f>
        <v>16778891.57</v>
      </c>
      <c r="M170" s="13"/>
      <c r="N170" s="2"/>
      <c r="O170" s="2"/>
      <c r="P170" s="2"/>
      <c r="Q170" s="33">
        <f>IF(ISNUMBER(K170),IF(H170&gt;0,IF(I170&gt;0,J170,0),0),0)</f>
        <v>13866852.539999999</v>
      </c>
      <c r="R170" s="9">
        <f>IF(ISNUMBER(K170)=FALSE,J170,0)</f>
        <v>0</v>
      </c>
    </row>
    <row r="171">
      <c r="A171" s="10"/>
      <c r="B171" s="51" t="s">
        <v>125</v>
      </c>
      <c r="C171" s="1"/>
      <c r="D171" s="1"/>
      <c r="E171" s="52" t="s">
        <v>7</v>
      </c>
      <c r="F171" s="1"/>
      <c r="G171" s="1"/>
      <c r="H171" s="43"/>
      <c r="I171" s="1"/>
      <c r="J171" s="43"/>
      <c r="K171" s="1"/>
      <c r="L171" s="1"/>
      <c r="M171" s="13"/>
      <c r="N171" s="2"/>
      <c r="O171" s="2"/>
      <c r="P171" s="2"/>
      <c r="Q171" s="2"/>
    </row>
    <row r="172" thickBot="1">
      <c r="A172" s="10"/>
      <c r="B172" s="53" t="s">
        <v>127</v>
      </c>
      <c r="C172" s="54"/>
      <c r="D172" s="54"/>
      <c r="E172" s="55" t="s">
        <v>327</v>
      </c>
      <c r="F172" s="54"/>
      <c r="G172" s="54"/>
      <c r="H172" s="56"/>
      <c r="I172" s="54"/>
      <c r="J172" s="56"/>
      <c r="K172" s="54"/>
      <c r="L172" s="54"/>
      <c r="M172" s="13"/>
      <c r="N172" s="2"/>
      <c r="O172" s="2"/>
      <c r="P172" s="2"/>
      <c r="Q172" s="2"/>
    </row>
    <row r="173" thickTop="1">
      <c r="A173" s="10"/>
      <c r="B173" s="44">
        <v>62</v>
      </c>
      <c r="C173" s="45" t="s">
        <v>328</v>
      </c>
      <c r="D173" s="45"/>
      <c r="E173" s="45" t="s">
        <v>329</v>
      </c>
      <c r="F173" s="45" t="s">
        <v>7</v>
      </c>
      <c r="G173" s="46" t="s">
        <v>224</v>
      </c>
      <c r="H173" s="57">
        <v>14646.343999999999</v>
      </c>
      <c r="I173" s="58">
        <v>1081.9400000000001</v>
      </c>
      <c r="J173" s="59">
        <f>ROUND(H173*I173,2)</f>
        <v>15846465.43</v>
      </c>
      <c r="K173" s="60">
        <v>0.20999999999999999</v>
      </c>
      <c r="L173" s="61">
        <f>ROUND(J173*1.21,2)</f>
        <v>19174223.170000002</v>
      </c>
      <c r="M173" s="13"/>
      <c r="N173" s="2"/>
      <c r="O173" s="2"/>
      <c r="P173" s="2"/>
      <c r="Q173" s="33">
        <f>IF(ISNUMBER(K173),IF(H173&gt;0,IF(I173&gt;0,J173,0),0),0)</f>
        <v>15846465.43</v>
      </c>
      <c r="R173" s="9">
        <f>IF(ISNUMBER(K173)=FALSE,J173,0)</f>
        <v>0</v>
      </c>
    </row>
    <row r="174">
      <c r="A174" s="10"/>
      <c r="B174" s="51" t="s">
        <v>125</v>
      </c>
      <c r="C174" s="1"/>
      <c r="D174" s="1"/>
      <c r="E174" s="52" t="s">
        <v>7</v>
      </c>
      <c r="F174" s="1"/>
      <c r="G174" s="1"/>
      <c r="H174" s="43"/>
      <c r="I174" s="1"/>
      <c r="J174" s="43"/>
      <c r="K174" s="1"/>
      <c r="L174" s="1"/>
      <c r="M174" s="13"/>
      <c r="N174" s="2"/>
      <c r="O174" s="2"/>
      <c r="P174" s="2"/>
      <c r="Q174" s="2"/>
    </row>
    <row r="175" thickBot="1">
      <c r="A175" s="10"/>
      <c r="B175" s="53" t="s">
        <v>127</v>
      </c>
      <c r="C175" s="54"/>
      <c r="D175" s="54"/>
      <c r="E175" s="55" t="s">
        <v>330</v>
      </c>
      <c r="F175" s="54"/>
      <c r="G175" s="54"/>
      <c r="H175" s="56"/>
      <c r="I175" s="54"/>
      <c r="J175" s="56"/>
      <c r="K175" s="54"/>
      <c r="L175" s="54"/>
      <c r="M175" s="13"/>
      <c r="N175" s="2"/>
      <c r="O175" s="2"/>
      <c r="P175" s="2"/>
      <c r="Q175" s="2"/>
    </row>
    <row r="176" thickTop="1">
      <c r="A176" s="10"/>
      <c r="B176" s="44">
        <v>63</v>
      </c>
      <c r="C176" s="45" t="s">
        <v>331</v>
      </c>
      <c r="D176" s="45"/>
      <c r="E176" s="45" t="s">
        <v>332</v>
      </c>
      <c r="F176" s="45" t="s">
        <v>7</v>
      </c>
      <c r="G176" s="46" t="s">
        <v>224</v>
      </c>
      <c r="H176" s="57">
        <v>23.539999999999999</v>
      </c>
      <c r="I176" s="58">
        <v>1144.5699999999999</v>
      </c>
      <c r="J176" s="59">
        <f>ROUND(H176*I176,2)</f>
        <v>26943.18</v>
      </c>
      <c r="K176" s="60">
        <v>0.20999999999999999</v>
      </c>
      <c r="L176" s="61">
        <f>ROUND(J176*1.21,2)</f>
        <v>32601.25</v>
      </c>
      <c r="M176" s="13"/>
      <c r="N176" s="2"/>
      <c r="O176" s="2"/>
      <c r="P176" s="2"/>
      <c r="Q176" s="33">
        <f>IF(ISNUMBER(K176),IF(H176&gt;0,IF(I176&gt;0,J176,0),0),0)</f>
        <v>26943.18</v>
      </c>
      <c r="R176" s="9">
        <f>IF(ISNUMBER(K176)=FALSE,J176,0)</f>
        <v>0</v>
      </c>
    </row>
    <row r="177">
      <c r="A177" s="10"/>
      <c r="B177" s="51" t="s">
        <v>125</v>
      </c>
      <c r="C177" s="1"/>
      <c r="D177" s="1"/>
      <c r="E177" s="52" t="s">
        <v>7</v>
      </c>
      <c r="F177" s="1"/>
      <c r="G177" s="1"/>
      <c r="H177" s="43"/>
      <c r="I177" s="1"/>
      <c r="J177" s="43"/>
      <c r="K177" s="1"/>
      <c r="L177" s="1"/>
      <c r="M177" s="13"/>
      <c r="N177" s="2"/>
      <c r="O177" s="2"/>
      <c r="P177" s="2"/>
      <c r="Q177" s="2"/>
    </row>
    <row r="178" thickBot="1">
      <c r="A178" s="10"/>
      <c r="B178" s="53" t="s">
        <v>127</v>
      </c>
      <c r="C178" s="54"/>
      <c r="D178" s="54"/>
      <c r="E178" s="55" t="s">
        <v>333</v>
      </c>
      <c r="F178" s="54"/>
      <c r="G178" s="54"/>
      <c r="H178" s="56"/>
      <c r="I178" s="54"/>
      <c r="J178" s="56"/>
      <c r="K178" s="54"/>
      <c r="L178" s="54"/>
      <c r="M178" s="13"/>
      <c r="N178" s="2"/>
      <c r="O178" s="2"/>
      <c r="P178" s="2"/>
      <c r="Q178" s="2"/>
    </row>
    <row r="179" thickTop="1">
      <c r="A179" s="10"/>
      <c r="B179" s="44">
        <v>64</v>
      </c>
      <c r="C179" s="45" t="s">
        <v>334</v>
      </c>
      <c r="D179" s="45"/>
      <c r="E179" s="45" t="s">
        <v>335</v>
      </c>
      <c r="F179" s="45" t="s">
        <v>7</v>
      </c>
      <c r="G179" s="46" t="s">
        <v>224</v>
      </c>
      <c r="H179" s="57">
        <v>1734.338</v>
      </c>
      <c r="I179" s="58">
        <v>826.99000000000001</v>
      </c>
      <c r="J179" s="59">
        <f>ROUND(H179*I179,2)</f>
        <v>1434280.1799999999</v>
      </c>
      <c r="K179" s="60">
        <v>0.20999999999999999</v>
      </c>
      <c r="L179" s="61">
        <f>ROUND(J179*1.21,2)</f>
        <v>1735479.02</v>
      </c>
      <c r="M179" s="13"/>
      <c r="N179" s="2"/>
      <c r="O179" s="2"/>
      <c r="P179" s="2"/>
      <c r="Q179" s="33">
        <f>IF(ISNUMBER(K179),IF(H179&gt;0,IF(I179&gt;0,J179,0),0),0)</f>
        <v>1434280.1799999999</v>
      </c>
      <c r="R179" s="9">
        <f>IF(ISNUMBER(K179)=FALSE,J179,0)</f>
        <v>0</v>
      </c>
    </row>
    <row r="180">
      <c r="A180" s="10"/>
      <c r="B180" s="51" t="s">
        <v>125</v>
      </c>
      <c r="C180" s="1"/>
      <c r="D180" s="1"/>
      <c r="E180" s="52" t="s">
        <v>7</v>
      </c>
      <c r="F180" s="1"/>
      <c r="G180" s="1"/>
      <c r="H180" s="43"/>
      <c r="I180" s="1"/>
      <c r="J180" s="43"/>
      <c r="K180" s="1"/>
      <c r="L180" s="1"/>
      <c r="M180" s="13"/>
      <c r="N180" s="2"/>
      <c r="O180" s="2"/>
      <c r="P180" s="2"/>
      <c r="Q180" s="2"/>
    </row>
    <row r="181" thickBot="1">
      <c r="A181" s="10"/>
      <c r="B181" s="53" t="s">
        <v>127</v>
      </c>
      <c r="C181" s="54"/>
      <c r="D181" s="54"/>
      <c r="E181" s="55" t="s">
        <v>336</v>
      </c>
      <c r="F181" s="54"/>
      <c r="G181" s="54"/>
      <c r="H181" s="56"/>
      <c r="I181" s="54"/>
      <c r="J181" s="56"/>
      <c r="K181" s="54"/>
      <c r="L181" s="54"/>
      <c r="M181" s="13"/>
      <c r="N181" s="2"/>
      <c r="O181" s="2"/>
      <c r="P181" s="2"/>
      <c r="Q181" s="2"/>
    </row>
    <row r="182" thickTop="1">
      <c r="A182" s="10"/>
      <c r="B182" s="44">
        <v>65</v>
      </c>
      <c r="C182" s="45" t="s">
        <v>337</v>
      </c>
      <c r="D182" s="45"/>
      <c r="E182" s="45" t="s">
        <v>338</v>
      </c>
      <c r="F182" s="45" t="s">
        <v>7</v>
      </c>
      <c r="G182" s="46" t="s">
        <v>169</v>
      </c>
      <c r="H182" s="57">
        <v>44052.758000000002</v>
      </c>
      <c r="I182" s="58">
        <v>23.059999999999999</v>
      </c>
      <c r="J182" s="59">
        <f>ROUND(H182*I182,2)</f>
        <v>1015856.6</v>
      </c>
      <c r="K182" s="60">
        <v>0.20999999999999999</v>
      </c>
      <c r="L182" s="61">
        <f>ROUND(J182*1.21,2)</f>
        <v>1229186.49</v>
      </c>
      <c r="M182" s="13"/>
      <c r="N182" s="2"/>
      <c r="O182" s="2"/>
      <c r="P182" s="2"/>
      <c r="Q182" s="33">
        <f>IF(ISNUMBER(K182),IF(H182&gt;0,IF(I182&gt;0,J182,0),0),0)</f>
        <v>1015856.6</v>
      </c>
      <c r="R182" s="9">
        <f>IF(ISNUMBER(K182)=FALSE,J182,0)</f>
        <v>0</v>
      </c>
    </row>
    <row r="183">
      <c r="A183" s="10"/>
      <c r="B183" s="51" t="s">
        <v>125</v>
      </c>
      <c r="C183" s="1"/>
      <c r="D183" s="1"/>
      <c r="E183" s="52" t="s">
        <v>7</v>
      </c>
      <c r="F183" s="1"/>
      <c r="G183" s="1"/>
      <c r="H183" s="43"/>
      <c r="I183" s="1"/>
      <c r="J183" s="43"/>
      <c r="K183" s="1"/>
      <c r="L183" s="1"/>
      <c r="M183" s="13"/>
      <c r="N183" s="2"/>
      <c r="O183" s="2"/>
      <c r="P183" s="2"/>
      <c r="Q183" s="2"/>
    </row>
    <row r="184" thickBot="1">
      <c r="A184" s="10"/>
      <c r="B184" s="53" t="s">
        <v>127</v>
      </c>
      <c r="C184" s="54"/>
      <c r="D184" s="54"/>
      <c r="E184" s="55" t="s">
        <v>339</v>
      </c>
      <c r="F184" s="54"/>
      <c r="G184" s="54"/>
      <c r="H184" s="56"/>
      <c r="I184" s="54"/>
      <c r="J184" s="56"/>
      <c r="K184" s="54"/>
      <c r="L184" s="54"/>
      <c r="M184" s="13"/>
      <c r="N184" s="2"/>
      <c r="O184" s="2"/>
      <c r="P184" s="2"/>
      <c r="Q184" s="2"/>
    </row>
    <row r="185" thickTop="1">
      <c r="A185" s="10"/>
      <c r="B185" s="44">
        <v>66</v>
      </c>
      <c r="C185" s="45" t="s">
        <v>340</v>
      </c>
      <c r="D185" s="45"/>
      <c r="E185" s="45" t="s">
        <v>341</v>
      </c>
      <c r="F185" s="45" t="s">
        <v>7</v>
      </c>
      <c r="G185" s="46" t="s">
        <v>169</v>
      </c>
      <c r="H185" s="57">
        <v>81320.489000000001</v>
      </c>
      <c r="I185" s="58">
        <v>15.210000000000001</v>
      </c>
      <c r="J185" s="59">
        <f>ROUND(H185*I185,2)</f>
        <v>1236884.6399999999</v>
      </c>
      <c r="K185" s="60">
        <v>0.20999999999999999</v>
      </c>
      <c r="L185" s="61">
        <f>ROUND(J185*1.21,2)</f>
        <v>1496630.4099999999</v>
      </c>
      <c r="M185" s="13"/>
      <c r="N185" s="2"/>
      <c r="O185" s="2"/>
      <c r="P185" s="2"/>
      <c r="Q185" s="33">
        <f>IF(ISNUMBER(K185),IF(H185&gt;0,IF(I185&gt;0,J185,0),0),0)</f>
        <v>1236884.6399999999</v>
      </c>
      <c r="R185" s="9">
        <f>IF(ISNUMBER(K185)=FALSE,J185,0)</f>
        <v>0</v>
      </c>
    </row>
    <row r="186">
      <c r="A186" s="10"/>
      <c r="B186" s="51" t="s">
        <v>125</v>
      </c>
      <c r="C186" s="1"/>
      <c r="D186" s="1"/>
      <c r="E186" s="52" t="s">
        <v>7</v>
      </c>
      <c r="F186" s="1"/>
      <c r="G186" s="1"/>
      <c r="H186" s="43"/>
      <c r="I186" s="1"/>
      <c r="J186" s="43"/>
      <c r="K186" s="1"/>
      <c r="L186" s="1"/>
      <c r="M186" s="13"/>
      <c r="N186" s="2"/>
      <c r="O186" s="2"/>
      <c r="P186" s="2"/>
      <c r="Q186" s="2"/>
    </row>
    <row r="187" thickBot="1">
      <c r="A187" s="10"/>
      <c r="B187" s="53" t="s">
        <v>127</v>
      </c>
      <c r="C187" s="54"/>
      <c r="D187" s="54"/>
      <c r="E187" s="55" t="s">
        <v>342</v>
      </c>
      <c r="F187" s="54"/>
      <c r="G187" s="54"/>
      <c r="H187" s="56"/>
      <c r="I187" s="54"/>
      <c r="J187" s="56"/>
      <c r="K187" s="54"/>
      <c r="L187" s="54"/>
      <c r="M187" s="13"/>
      <c r="N187" s="2"/>
      <c r="O187" s="2"/>
      <c r="P187" s="2"/>
      <c r="Q187" s="2"/>
    </row>
    <row r="188" thickTop="1">
      <c r="A188" s="10"/>
      <c r="B188" s="44">
        <v>67</v>
      </c>
      <c r="C188" s="45" t="s">
        <v>343</v>
      </c>
      <c r="D188" s="45"/>
      <c r="E188" s="45" t="s">
        <v>344</v>
      </c>
      <c r="F188" s="45" t="s">
        <v>7</v>
      </c>
      <c r="G188" s="46" t="s">
        <v>169</v>
      </c>
      <c r="H188" s="57">
        <v>13712.710999999999</v>
      </c>
      <c r="I188" s="58">
        <v>15.1</v>
      </c>
      <c r="J188" s="59">
        <f>ROUND(H188*I188,2)</f>
        <v>207061.94</v>
      </c>
      <c r="K188" s="60">
        <v>0.20999999999999999</v>
      </c>
      <c r="L188" s="61">
        <f>ROUND(J188*1.21,2)</f>
        <v>250544.95000000001</v>
      </c>
      <c r="M188" s="13"/>
      <c r="N188" s="2"/>
      <c r="O188" s="2"/>
      <c r="P188" s="2"/>
      <c r="Q188" s="33">
        <f>IF(ISNUMBER(K188),IF(H188&gt;0,IF(I188&gt;0,J188,0),0),0)</f>
        <v>207061.94</v>
      </c>
      <c r="R188" s="9">
        <f>IF(ISNUMBER(K188)=FALSE,J188,0)</f>
        <v>0</v>
      </c>
    </row>
    <row r="189">
      <c r="A189" s="10"/>
      <c r="B189" s="51" t="s">
        <v>125</v>
      </c>
      <c r="C189" s="1"/>
      <c r="D189" s="1"/>
      <c r="E189" s="52" t="s">
        <v>7</v>
      </c>
      <c r="F189" s="1"/>
      <c r="G189" s="1"/>
      <c r="H189" s="43"/>
      <c r="I189" s="1"/>
      <c r="J189" s="43"/>
      <c r="K189" s="1"/>
      <c r="L189" s="1"/>
      <c r="M189" s="13"/>
      <c r="N189" s="2"/>
      <c r="O189" s="2"/>
      <c r="P189" s="2"/>
      <c r="Q189" s="2"/>
    </row>
    <row r="190" thickBot="1">
      <c r="A190" s="10"/>
      <c r="B190" s="53" t="s">
        <v>127</v>
      </c>
      <c r="C190" s="54"/>
      <c r="D190" s="54"/>
      <c r="E190" s="55" t="s">
        <v>345</v>
      </c>
      <c r="F190" s="54"/>
      <c r="G190" s="54"/>
      <c r="H190" s="56"/>
      <c r="I190" s="54"/>
      <c r="J190" s="56"/>
      <c r="K190" s="54"/>
      <c r="L190" s="54"/>
      <c r="M190" s="13"/>
      <c r="N190" s="2"/>
      <c r="O190" s="2"/>
      <c r="P190" s="2"/>
      <c r="Q190" s="2"/>
    </row>
    <row r="191" thickTop="1">
      <c r="A191" s="10"/>
      <c r="B191" s="44">
        <v>68</v>
      </c>
      <c r="C191" s="45" t="s">
        <v>346</v>
      </c>
      <c r="D191" s="45"/>
      <c r="E191" s="45" t="s">
        <v>347</v>
      </c>
      <c r="F191" s="45" t="s">
        <v>7</v>
      </c>
      <c r="G191" s="46" t="s">
        <v>169</v>
      </c>
      <c r="H191" s="57">
        <v>266.98000000000002</v>
      </c>
      <c r="I191" s="58">
        <v>268.88999999999999</v>
      </c>
      <c r="J191" s="59">
        <f>ROUND(H191*I191,2)</f>
        <v>71788.25</v>
      </c>
      <c r="K191" s="60">
        <v>0.20999999999999999</v>
      </c>
      <c r="L191" s="61">
        <f>ROUND(J191*1.21,2)</f>
        <v>86863.779999999999</v>
      </c>
      <c r="M191" s="13"/>
      <c r="N191" s="2"/>
      <c r="O191" s="2"/>
      <c r="P191" s="2"/>
      <c r="Q191" s="33">
        <f>IF(ISNUMBER(K191),IF(H191&gt;0,IF(I191&gt;0,J191,0),0),0)</f>
        <v>71788.25</v>
      </c>
      <c r="R191" s="9">
        <f>IF(ISNUMBER(K191)=FALSE,J191,0)</f>
        <v>0</v>
      </c>
    </row>
    <row r="192">
      <c r="A192" s="10"/>
      <c r="B192" s="51" t="s">
        <v>125</v>
      </c>
      <c r="C192" s="1"/>
      <c r="D192" s="1"/>
      <c r="E192" s="52" t="s">
        <v>7</v>
      </c>
      <c r="F192" s="1"/>
      <c r="G192" s="1"/>
      <c r="H192" s="43"/>
      <c r="I192" s="1"/>
      <c r="J192" s="43"/>
      <c r="K192" s="1"/>
      <c r="L192" s="1"/>
      <c r="M192" s="13"/>
      <c r="N192" s="2"/>
      <c r="O192" s="2"/>
      <c r="P192" s="2"/>
      <c r="Q192" s="2"/>
    </row>
    <row r="193" thickBot="1">
      <c r="A193" s="10"/>
      <c r="B193" s="53" t="s">
        <v>127</v>
      </c>
      <c r="C193" s="54"/>
      <c r="D193" s="54"/>
      <c r="E193" s="55" t="s">
        <v>348</v>
      </c>
      <c r="F193" s="54"/>
      <c r="G193" s="54"/>
      <c r="H193" s="56"/>
      <c r="I193" s="54"/>
      <c r="J193" s="56"/>
      <c r="K193" s="54"/>
      <c r="L193" s="54"/>
      <c r="M193" s="13"/>
      <c r="N193" s="2"/>
      <c r="O193" s="2"/>
      <c r="P193" s="2"/>
      <c r="Q193" s="2"/>
    </row>
    <row r="194" thickTop="1">
      <c r="A194" s="10"/>
      <c r="B194" s="44">
        <v>69</v>
      </c>
      <c r="C194" s="45" t="s">
        <v>349</v>
      </c>
      <c r="D194" s="45"/>
      <c r="E194" s="45" t="s">
        <v>350</v>
      </c>
      <c r="F194" s="45" t="s">
        <v>7</v>
      </c>
      <c r="G194" s="46" t="s">
        <v>169</v>
      </c>
      <c r="H194" s="57">
        <v>39624.981</v>
      </c>
      <c r="I194" s="58">
        <v>271.31999999999999</v>
      </c>
      <c r="J194" s="59">
        <f>ROUND(H194*I194,2)</f>
        <v>10751049.84</v>
      </c>
      <c r="K194" s="60">
        <v>0.20999999999999999</v>
      </c>
      <c r="L194" s="61">
        <f>ROUND(J194*1.21,2)</f>
        <v>13008770.310000001</v>
      </c>
      <c r="M194" s="13"/>
      <c r="N194" s="2"/>
      <c r="O194" s="2"/>
      <c r="P194" s="2"/>
      <c r="Q194" s="33">
        <f>IF(ISNUMBER(K194),IF(H194&gt;0,IF(I194&gt;0,J194,0),0),0)</f>
        <v>10751049.84</v>
      </c>
      <c r="R194" s="9">
        <f>IF(ISNUMBER(K194)=FALSE,J194,0)</f>
        <v>0</v>
      </c>
    </row>
    <row r="195">
      <c r="A195" s="10"/>
      <c r="B195" s="51" t="s">
        <v>125</v>
      </c>
      <c r="C195" s="1"/>
      <c r="D195" s="1"/>
      <c r="E195" s="52" t="s">
        <v>7</v>
      </c>
      <c r="F195" s="1"/>
      <c r="G195" s="1"/>
      <c r="H195" s="43"/>
      <c r="I195" s="1"/>
      <c r="J195" s="43"/>
      <c r="K195" s="1"/>
      <c r="L195" s="1"/>
      <c r="M195" s="13"/>
      <c r="N195" s="2"/>
      <c r="O195" s="2"/>
      <c r="P195" s="2"/>
      <c r="Q195" s="2"/>
    </row>
    <row r="196" thickBot="1">
      <c r="A196" s="10"/>
      <c r="B196" s="53" t="s">
        <v>127</v>
      </c>
      <c r="C196" s="54"/>
      <c r="D196" s="54"/>
      <c r="E196" s="55" t="s">
        <v>351</v>
      </c>
      <c r="F196" s="54"/>
      <c r="G196" s="54"/>
      <c r="H196" s="56"/>
      <c r="I196" s="54"/>
      <c r="J196" s="56"/>
      <c r="K196" s="54"/>
      <c r="L196" s="54"/>
      <c r="M196" s="13"/>
      <c r="N196" s="2"/>
      <c r="O196" s="2"/>
      <c r="P196" s="2"/>
      <c r="Q196" s="2"/>
    </row>
    <row r="197" thickTop="1">
      <c r="A197" s="10"/>
      <c r="B197" s="44">
        <v>70</v>
      </c>
      <c r="C197" s="45" t="s">
        <v>352</v>
      </c>
      <c r="D197" s="45"/>
      <c r="E197" s="45" t="s">
        <v>353</v>
      </c>
      <c r="F197" s="45" t="s">
        <v>7</v>
      </c>
      <c r="G197" s="46" t="s">
        <v>169</v>
      </c>
      <c r="H197" s="57">
        <v>151.63399999999999</v>
      </c>
      <c r="I197" s="58">
        <v>311.00999999999999</v>
      </c>
      <c r="J197" s="59">
        <f>ROUND(H197*I197,2)</f>
        <v>47159.690000000002</v>
      </c>
      <c r="K197" s="60">
        <v>0.20999999999999999</v>
      </c>
      <c r="L197" s="61">
        <f>ROUND(J197*1.21,2)</f>
        <v>57063.220000000001</v>
      </c>
      <c r="M197" s="13"/>
      <c r="N197" s="2"/>
      <c r="O197" s="2"/>
      <c r="P197" s="2"/>
      <c r="Q197" s="33">
        <f>IF(ISNUMBER(K197),IF(H197&gt;0,IF(I197&gt;0,J197,0),0),0)</f>
        <v>47159.690000000002</v>
      </c>
      <c r="R197" s="9">
        <f>IF(ISNUMBER(K197)=FALSE,J197,0)</f>
        <v>0</v>
      </c>
    </row>
    <row r="198">
      <c r="A198" s="10"/>
      <c r="B198" s="51" t="s">
        <v>125</v>
      </c>
      <c r="C198" s="1"/>
      <c r="D198" s="1"/>
      <c r="E198" s="52" t="s">
        <v>7</v>
      </c>
      <c r="F198" s="1"/>
      <c r="G198" s="1"/>
      <c r="H198" s="43"/>
      <c r="I198" s="1"/>
      <c r="J198" s="43"/>
      <c r="K198" s="1"/>
      <c r="L198" s="1"/>
      <c r="M198" s="13"/>
      <c r="N198" s="2"/>
      <c r="O198" s="2"/>
      <c r="P198" s="2"/>
      <c r="Q198" s="2"/>
    </row>
    <row r="199" thickBot="1">
      <c r="A199" s="10"/>
      <c r="B199" s="53" t="s">
        <v>127</v>
      </c>
      <c r="C199" s="54"/>
      <c r="D199" s="54"/>
      <c r="E199" s="55" t="s">
        <v>354</v>
      </c>
      <c r="F199" s="54"/>
      <c r="G199" s="54"/>
      <c r="H199" s="56"/>
      <c r="I199" s="54"/>
      <c r="J199" s="56"/>
      <c r="K199" s="54"/>
      <c r="L199" s="54"/>
      <c r="M199" s="13"/>
      <c r="N199" s="2"/>
      <c r="O199" s="2"/>
      <c r="P199" s="2"/>
      <c r="Q199" s="2"/>
    </row>
    <row r="200" thickTop="1">
      <c r="A200" s="10"/>
      <c r="B200" s="44">
        <v>71</v>
      </c>
      <c r="C200" s="45" t="s">
        <v>355</v>
      </c>
      <c r="D200" s="45"/>
      <c r="E200" s="45" t="s">
        <v>356</v>
      </c>
      <c r="F200" s="45" t="s">
        <v>7</v>
      </c>
      <c r="G200" s="46" t="s">
        <v>169</v>
      </c>
      <c r="H200" s="57">
        <v>463.99200000000002</v>
      </c>
      <c r="I200" s="58">
        <v>372.95999999999998</v>
      </c>
      <c r="J200" s="59">
        <f>ROUND(H200*I200,2)</f>
        <v>173050.45999999999</v>
      </c>
      <c r="K200" s="60">
        <v>0.20999999999999999</v>
      </c>
      <c r="L200" s="61">
        <f>ROUND(J200*1.21,2)</f>
        <v>209391.06</v>
      </c>
      <c r="M200" s="13"/>
      <c r="N200" s="2"/>
      <c r="O200" s="2"/>
      <c r="P200" s="2"/>
      <c r="Q200" s="33">
        <f>IF(ISNUMBER(K200),IF(H200&gt;0,IF(I200&gt;0,J200,0),0),0)</f>
        <v>173050.45999999999</v>
      </c>
      <c r="R200" s="9">
        <f>IF(ISNUMBER(K200)=FALSE,J200,0)</f>
        <v>0</v>
      </c>
    </row>
    <row r="201">
      <c r="A201" s="10"/>
      <c r="B201" s="51" t="s">
        <v>125</v>
      </c>
      <c r="C201" s="1"/>
      <c r="D201" s="1"/>
      <c r="E201" s="52" t="s">
        <v>7</v>
      </c>
      <c r="F201" s="1"/>
      <c r="G201" s="1"/>
      <c r="H201" s="43"/>
      <c r="I201" s="1"/>
      <c r="J201" s="43"/>
      <c r="K201" s="1"/>
      <c r="L201" s="1"/>
      <c r="M201" s="13"/>
      <c r="N201" s="2"/>
      <c r="O201" s="2"/>
      <c r="P201" s="2"/>
      <c r="Q201" s="2"/>
    </row>
    <row r="202" thickBot="1">
      <c r="A202" s="10"/>
      <c r="B202" s="53" t="s">
        <v>127</v>
      </c>
      <c r="C202" s="54"/>
      <c r="D202" s="54"/>
      <c r="E202" s="55" t="s">
        <v>357</v>
      </c>
      <c r="F202" s="54"/>
      <c r="G202" s="54"/>
      <c r="H202" s="56"/>
      <c r="I202" s="54"/>
      <c r="J202" s="56"/>
      <c r="K202" s="54"/>
      <c r="L202" s="54"/>
      <c r="M202" s="13"/>
      <c r="N202" s="2"/>
      <c r="O202" s="2"/>
      <c r="P202" s="2"/>
      <c r="Q202" s="2"/>
    </row>
    <row r="203" thickTop="1">
      <c r="A203" s="10"/>
      <c r="B203" s="44">
        <v>73</v>
      </c>
      <c r="C203" s="45" t="s">
        <v>358</v>
      </c>
      <c r="D203" s="45"/>
      <c r="E203" s="45" t="s">
        <v>359</v>
      </c>
      <c r="F203" s="45" t="s">
        <v>7</v>
      </c>
      <c r="G203" s="46" t="s">
        <v>169</v>
      </c>
      <c r="H203" s="57">
        <v>6728.6199999999999</v>
      </c>
      <c r="I203" s="58">
        <v>305.14999999999998</v>
      </c>
      <c r="J203" s="59">
        <f>ROUND(H203*I203,2)</f>
        <v>2053238.3899999999</v>
      </c>
      <c r="K203" s="60">
        <v>0.20999999999999999</v>
      </c>
      <c r="L203" s="61">
        <f>ROUND(J203*1.21,2)</f>
        <v>2484418.4500000002</v>
      </c>
      <c r="M203" s="13"/>
      <c r="N203" s="2"/>
      <c r="O203" s="2"/>
      <c r="P203" s="2"/>
      <c r="Q203" s="33">
        <f>IF(ISNUMBER(K203),IF(H203&gt;0,IF(I203&gt;0,J203,0),0),0)</f>
        <v>2053238.3899999999</v>
      </c>
      <c r="R203" s="9">
        <f>IF(ISNUMBER(K203)=FALSE,J203,0)</f>
        <v>0</v>
      </c>
    </row>
    <row r="204">
      <c r="A204" s="10"/>
      <c r="B204" s="51" t="s">
        <v>125</v>
      </c>
      <c r="C204" s="1"/>
      <c r="D204" s="1"/>
      <c r="E204" s="52" t="s">
        <v>7</v>
      </c>
      <c r="F204" s="1"/>
      <c r="G204" s="1"/>
      <c r="H204" s="43"/>
      <c r="I204" s="1"/>
      <c r="J204" s="43"/>
      <c r="K204" s="1"/>
      <c r="L204" s="1"/>
      <c r="M204" s="13"/>
      <c r="N204" s="2"/>
      <c r="O204" s="2"/>
      <c r="P204" s="2"/>
      <c r="Q204" s="2"/>
    </row>
    <row r="205" thickBot="1">
      <c r="A205" s="10"/>
      <c r="B205" s="53" t="s">
        <v>127</v>
      </c>
      <c r="C205" s="54"/>
      <c r="D205" s="54"/>
      <c r="E205" s="55" t="s">
        <v>360</v>
      </c>
      <c r="F205" s="54"/>
      <c r="G205" s="54"/>
      <c r="H205" s="56"/>
      <c r="I205" s="54"/>
      <c r="J205" s="56"/>
      <c r="K205" s="54"/>
      <c r="L205" s="54"/>
      <c r="M205" s="13"/>
      <c r="N205" s="2"/>
      <c r="O205" s="2"/>
      <c r="P205" s="2"/>
      <c r="Q205" s="2"/>
    </row>
    <row r="206" thickTop="1">
      <c r="A206" s="10"/>
      <c r="B206" s="44">
        <v>74</v>
      </c>
      <c r="C206" s="45" t="s">
        <v>361</v>
      </c>
      <c r="D206" s="45"/>
      <c r="E206" s="45" t="s">
        <v>362</v>
      </c>
      <c r="F206" s="45" t="s">
        <v>7</v>
      </c>
      <c r="G206" s="46" t="s">
        <v>169</v>
      </c>
      <c r="H206" s="57">
        <v>177.142</v>
      </c>
      <c r="I206" s="58">
        <v>285.17000000000002</v>
      </c>
      <c r="J206" s="59">
        <f>ROUND(H206*I206,2)</f>
        <v>50515.580000000002</v>
      </c>
      <c r="K206" s="60">
        <v>0.20999999999999999</v>
      </c>
      <c r="L206" s="61">
        <f>ROUND(J206*1.21,2)</f>
        <v>61123.849999999999</v>
      </c>
      <c r="M206" s="13"/>
      <c r="N206" s="2"/>
      <c r="O206" s="2"/>
      <c r="P206" s="2"/>
      <c r="Q206" s="33">
        <f>IF(ISNUMBER(K206),IF(H206&gt;0,IF(I206&gt;0,J206,0),0),0)</f>
        <v>50515.580000000002</v>
      </c>
      <c r="R206" s="9">
        <f>IF(ISNUMBER(K206)=FALSE,J206,0)</f>
        <v>0</v>
      </c>
    </row>
    <row r="207">
      <c r="A207" s="10"/>
      <c r="B207" s="51" t="s">
        <v>125</v>
      </c>
      <c r="C207" s="1"/>
      <c r="D207" s="1"/>
      <c r="E207" s="52" t="s">
        <v>7</v>
      </c>
      <c r="F207" s="1"/>
      <c r="G207" s="1"/>
      <c r="H207" s="43"/>
      <c r="I207" s="1"/>
      <c r="J207" s="43"/>
      <c r="K207" s="1"/>
      <c r="L207" s="1"/>
      <c r="M207" s="13"/>
      <c r="N207" s="2"/>
      <c r="O207" s="2"/>
      <c r="P207" s="2"/>
      <c r="Q207" s="2"/>
    </row>
    <row r="208" thickBot="1">
      <c r="A208" s="10"/>
      <c r="B208" s="53" t="s">
        <v>127</v>
      </c>
      <c r="C208" s="54"/>
      <c r="D208" s="54"/>
      <c r="E208" s="55" t="s">
        <v>363</v>
      </c>
      <c r="F208" s="54"/>
      <c r="G208" s="54"/>
      <c r="H208" s="56"/>
      <c r="I208" s="54"/>
      <c r="J208" s="56"/>
      <c r="K208" s="54"/>
      <c r="L208" s="54"/>
      <c r="M208" s="13"/>
      <c r="N208" s="2"/>
      <c r="O208" s="2"/>
      <c r="P208" s="2"/>
      <c r="Q208" s="2"/>
    </row>
    <row r="209" thickTop="1">
      <c r="A209" s="10"/>
      <c r="B209" s="44">
        <v>75</v>
      </c>
      <c r="C209" s="45" t="s">
        <v>364</v>
      </c>
      <c r="D209" s="45"/>
      <c r="E209" s="45" t="s">
        <v>365</v>
      </c>
      <c r="F209" s="45" t="s">
        <v>7</v>
      </c>
      <c r="G209" s="46" t="s">
        <v>169</v>
      </c>
      <c r="H209" s="57">
        <v>35295.874000000003</v>
      </c>
      <c r="I209" s="58">
        <v>349.55000000000001</v>
      </c>
      <c r="J209" s="59">
        <f>ROUND(H209*I209,2)</f>
        <v>12337672.76</v>
      </c>
      <c r="K209" s="60">
        <v>0.20999999999999999</v>
      </c>
      <c r="L209" s="61">
        <f>ROUND(J209*1.21,2)</f>
        <v>14928584.039999999</v>
      </c>
      <c r="M209" s="13"/>
      <c r="N209" s="2"/>
      <c r="O209" s="2"/>
      <c r="P209" s="2"/>
      <c r="Q209" s="33">
        <f>IF(ISNUMBER(K209),IF(H209&gt;0,IF(I209&gt;0,J209,0),0),0)</f>
        <v>12337672.76</v>
      </c>
      <c r="R209" s="9">
        <f>IF(ISNUMBER(K209)=FALSE,J209,0)</f>
        <v>0</v>
      </c>
    </row>
    <row r="210">
      <c r="A210" s="10"/>
      <c r="B210" s="51" t="s">
        <v>125</v>
      </c>
      <c r="C210" s="1"/>
      <c r="D210" s="1"/>
      <c r="E210" s="52" t="s">
        <v>7</v>
      </c>
      <c r="F210" s="1"/>
      <c r="G210" s="1"/>
      <c r="H210" s="43"/>
      <c r="I210" s="1"/>
      <c r="J210" s="43"/>
      <c r="K210" s="1"/>
      <c r="L210" s="1"/>
      <c r="M210" s="13"/>
      <c r="N210" s="2"/>
      <c r="O210" s="2"/>
      <c r="P210" s="2"/>
      <c r="Q210" s="2"/>
    </row>
    <row r="211" thickBot="1">
      <c r="A211" s="10"/>
      <c r="B211" s="53" t="s">
        <v>127</v>
      </c>
      <c r="C211" s="54"/>
      <c r="D211" s="54"/>
      <c r="E211" s="55" t="s">
        <v>366</v>
      </c>
      <c r="F211" s="54"/>
      <c r="G211" s="54"/>
      <c r="H211" s="56"/>
      <c r="I211" s="54"/>
      <c r="J211" s="56"/>
      <c r="K211" s="54"/>
      <c r="L211" s="54"/>
      <c r="M211" s="13"/>
      <c r="N211" s="2"/>
      <c r="O211" s="2"/>
      <c r="P211" s="2"/>
      <c r="Q211" s="2"/>
    </row>
    <row r="212" thickTop="1">
      <c r="A212" s="10"/>
      <c r="B212" s="44">
        <v>76</v>
      </c>
      <c r="C212" s="45" t="s">
        <v>367</v>
      </c>
      <c r="D212" s="45"/>
      <c r="E212" s="45" t="s">
        <v>368</v>
      </c>
      <c r="F212" s="45" t="s">
        <v>7</v>
      </c>
      <c r="G212" s="46" t="s">
        <v>169</v>
      </c>
      <c r="H212" s="57">
        <v>4901.9110000000001</v>
      </c>
      <c r="I212" s="58">
        <v>399.18000000000001</v>
      </c>
      <c r="J212" s="59">
        <f>ROUND(H212*I212,2)</f>
        <v>1956744.8300000001</v>
      </c>
      <c r="K212" s="60">
        <v>0.20999999999999999</v>
      </c>
      <c r="L212" s="61">
        <f>ROUND(J212*1.21,2)</f>
        <v>2367661.2400000002</v>
      </c>
      <c r="M212" s="13"/>
      <c r="N212" s="2"/>
      <c r="O212" s="2"/>
      <c r="P212" s="2"/>
      <c r="Q212" s="33">
        <f>IF(ISNUMBER(K212),IF(H212&gt;0,IF(I212&gt;0,J212,0),0),0)</f>
        <v>1956744.8300000001</v>
      </c>
      <c r="R212" s="9">
        <f>IF(ISNUMBER(K212)=FALSE,J212,0)</f>
        <v>0</v>
      </c>
    </row>
    <row r="213">
      <c r="A213" s="10"/>
      <c r="B213" s="51" t="s">
        <v>125</v>
      </c>
      <c r="C213" s="1"/>
      <c r="D213" s="1"/>
      <c r="E213" s="52" t="s">
        <v>7</v>
      </c>
      <c r="F213" s="1"/>
      <c r="G213" s="1"/>
      <c r="H213" s="43"/>
      <c r="I213" s="1"/>
      <c r="J213" s="43"/>
      <c r="K213" s="1"/>
      <c r="L213" s="1"/>
      <c r="M213" s="13"/>
      <c r="N213" s="2"/>
      <c r="O213" s="2"/>
      <c r="P213" s="2"/>
      <c r="Q213" s="2"/>
    </row>
    <row r="214" thickBot="1">
      <c r="A214" s="10"/>
      <c r="B214" s="53" t="s">
        <v>127</v>
      </c>
      <c r="C214" s="54"/>
      <c r="D214" s="54"/>
      <c r="E214" s="55" t="s">
        <v>369</v>
      </c>
      <c r="F214" s="54"/>
      <c r="G214" s="54"/>
      <c r="H214" s="56"/>
      <c r="I214" s="54"/>
      <c r="J214" s="56"/>
      <c r="K214" s="54"/>
      <c r="L214" s="54"/>
      <c r="M214" s="13"/>
      <c r="N214" s="2"/>
      <c r="O214" s="2"/>
      <c r="P214" s="2"/>
      <c r="Q214" s="2"/>
    </row>
    <row r="215" thickTop="1">
      <c r="A215" s="10"/>
      <c r="B215" s="44">
        <v>77</v>
      </c>
      <c r="C215" s="45" t="s">
        <v>370</v>
      </c>
      <c r="D215" s="45"/>
      <c r="E215" s="45" t="s">
        <v>371</v>
      </c>
      <c r="F215" s="45" t="s">
        <v>7</v>
      </c>
      <c r="G215" s="46" t="s">
        <v>169</v>
      </c>
      <c r="H215" s="57">
        <v>6807.2370000000001</v>
      </c>
      <c r="I215" s="58">
        <v>385.77999999999997</v>
      </c>
      <c r="J215" s="59">
        <f>ROUND(H215*I215,2)</f>
        <v>2626095.8900000001</v>
      </c>
      <c r="K215" s="60">
        <v>0.20999999999999999</v>
      </c>
      <c r="L215" s="61">
        <f>ROUND(J215*1.21,2)</f>
        <v>3177576.0299999998</v>
      </c>
      <c r="M215" s="13"/>
      <c r="N215" s="2"/>
      <c r="O215" s="2"/>
      <c r="P215" s="2"/>
      <c r="Q215" s="33">
        <f>IF(ISNUMBER(K215),IF(H215&gt;0,IF(I215&gt;0,J215,0),0),0)</f>
        <v>2626095.8900000001</v>
      </c>
      <c r="R215" s="9">
        <f>IF(ISNUMBER(K215)=FALSE,J215,0)</f>
        <v>0</v>
      </c>
    </row>
    <row r="216">
      <c r="A216" s="10"/>
      <c r="B216" s="51" t="s">
        <v>125</v>
      </c>
      <c r="C216" s="1"/>
      <c r="D216" s="1"/>
      <c r="E216" s="52" t="s">
        <v>7</v>
      </c>
      <c r="F216" s="1"/>
      <c r="G216" s="1"/>
      <c r="H216" s="43"/>
      <c r="I216" s="1"/>
      <c r="J216" s="43"/>
      <c r="K216" s="1"/>
      <c r="L216" s="1"/>
      <c r="M216" s="13"/>
      <c r="N216" s="2"/>
      <c r="O216" s="2"/>
      <c r="P216" s="2"/>
      <c r="Q216" s="2"/>
    </row>
    <row r="217" thickBot="1">
      <c r="A217" s="10"/>
      <c r="B217" s="53" t="s">
        <v>127</v>
      </c>
      <c r="C217" s="54"/>
      <c r="D217" s="54"/>
      <c r="E217" s="55" t="s">
        <v>372</v>
      </c>
      <c r="F217" s="54"/>
      <c r="G217" s="54"/>
      <c r="H217" s="56"/>
      <c r="I217" s="54"/>
      <c r="J217" s="56"/>
      <c r="K217" s="54"/>
      <c r="L217" s="54"/>
      <c r="M217" s="13"/>
      <c r="N217" s="2"/>
      <c r="O217" s="2"/>
      <c r="P217" s="2"/>
      <c r="Q217" s="2"/>
    </row>
    <row r="218" thickTop="1">
      <c r="A218" s="10"/>
      <c r="B218" s="44">
        <v>78</v>
      </c>
      <c r="C218" s="45" t="s">
        <v>373</v>
      </c>
      <c r="D218" s="45"/>
      <c r="E218" s="45" t="s">
        <v>374</v>
      </c>
      <c r="F218" s="45" t="s">
        <v>7</v>
      </c>
      <c r="G218" s="46" t="s">
        <v>169</v>
      </c>
      <c r="H218" s="57">
        <v>217.71000000000001</v>
      </c>
      <c r="I218" s="58">
        <v>365.52999999999997</v>
      </c>
      <c r="J218" s="59">
        <f>ROUND(H218*I218,2)</f>
        <v>79579.539999999994</v>
      </c>
      <c r="K218" s="60">
        <v>0.20999999999999999</v>
      </c>
      <c r="L218" s="61">
        <f>ROUND(J218*1.21,2)</f>
        <v>96291.240000000005</v>
      </c>
      <c r="M218" s="13"/>
      <c r="N218" s="2"/>
      <c r="O218" s="2"/>
      <c r="P218" s="2"/>
      <c r="Q218" s="33">
        <f>IF(ISNUMBER(K218),IF(H218&gt;0,IF(I218&gt;0,J218,0),0),0)</f>
        <v>79579.539999999994</v>
      </c>
      <c r="R218" s="9">
        <f>IF(ISNUMBER(K218)=FALSE,J218,0)</f>
        <v>0</v>
      </c>
    </row>
    <row r="219">
      <c r="A219" s="10"/>
      <c r="B219" s="51" t="s">
        <v>125</v>
      </c>
      <c r="C219" s="1"/>
      <c r="D219" s="1"/>
      <c r="E219" s="52" t="s">
        <v>7</v>
      </c>
      <c r="F219" s="1"/>
      <c r="G219" s="1"/>
      <c r="H219" s="43"/>
      <c r="I219" s="1"/>
      <c r="J219" s="43"/>
      <c r="K219" s="1"/>
      <c r="L219" s="1"/>
      <c r="M219" s="13"/>
      <c r="N219" s="2"/>
      <c r="O219" s="2"/>
      <c r="P219" s="2"/>
      <c r="Q219" s="2"/>
    </row>
    <row r="220" thickBot="1">
      <c r="A220" s="10"/>
      <c r="B220" s="53" t="s">
        <v>127</v>
      </c>
      <c r="C220" s="54"/>
      <c r="D220" s="54"/>
      <c r="E220" s="55" t="s">
        <v>375</v>
      </c>
      <c r="F220" s="54"/>
      <c r="G220" s="54"/>
      <c r="H220" s="56"/>
      <c r="I220" s="54"/>
      <c r="J220" s="56"/>
      <c r="K220" s="54"/>
      <c r="L220" s="54"/>
      <c r="M220" s="13"/>
      <c r="N220" s="2"/>
      <c r="O220" s="2"/>
      <c r="P220" s="2"/>
      <c r="Q220" s="2"/>
    </row>
    <row r="221" thickTop="1">
      <c r="A221" s="10"/>
      <c r="B221" s="44">
        <v>79</v>
      </c>
      <c r="C221" s="45" t="s">
        <v>376</v>
      </c>
      <c r="D221" s="45"/>
      <c r="E221" s="45" t="s">
        <v>377</v>
      </c>
      <c r="F221" s="45" t="s">
        <v>7</v>
      </c>
      <c r="G221" s="46" t="s">
        <v>169</v>
      </c>
      <c r="H221" s="57">
        <v>36090.254000000001</v>
      </c>
      <c r="I221" s="58">
        <v>426.10000000000002</v>
      </c>
      <c r="J221" s="59">
        <f>ROUND(H221*I221,2)</f>
        <v>15378057.23</v>
      </c>
      <c r="K221" s="60">
        <v>0.20999999999999999</v>
      </c>
      <c r="L221" s="61">
        <f>ROUND(J221*1.21,2)</f>
        <v>18607449.25</v>
      </c>
      <c r="M221" s="13"/>
      <c r="N221" s="2"/>
      <c r="O221" s="2"/>
      <c r="P221" s="2"/>
      <c r="Q221" s="33">
        <f>IF(ISNUMBER(K221),IF(H221&gt;0,IF(I221&gt;0,J221,0),0),0)</f>
        <v>15378057.23</v>
      </c>
      <c r="R221" s="9">
        <f>IF(ISNUMBER(K221)=FALSE,J221,0)</f>
        <v>0</v>
      </c>
    </row>
    <row r="222">
      <c r="A222" s="10"/>
      <c r="B222" s="51" t="s">
        <v>125</v>
      </c>
      <c r="C222" s="1"/>
      <c r="D222" s="1"/>
      <c r="E222" s="52" t="s">
        <v>7</v>
      </c>
      <c r="F222" s="1"/>
      <c r="G222" s="1"/>
      <c r="H222" s="43"/>
      <c r="I222" s="1"/>
      <c r="J222" s="43"/>
      <c r="K222" s="1"/>
      <c r="L222" s="1"/>
      <c r="M222" s="13"/>
      <c r="N222" s="2"/>
      <c r="O222" s="2"/>
      <c r="P222" s="2"/>
      <c r="Q222" s="2"/>
    </row>
    <row r="223" thickBot="1">
      <c r="A223" s="10"/>
      <c r="B223" s="53" t="s">
        <v>127</v>
      </c>
      <c r="C223" s="54"/>
      <c r="D223" s="54"/>
      <c r="E223" s="55" t="s">
        <v>378</v>
      </c>
      <c r="F223" s="54"/>
      <c r="G223" s="54"/>
      <c r="H223" s="56"/>
      <c r="I223" s="54"/>
      <c r="J223" s="56"/>
      <c r="K223" s="54"/>
      <c r="L223" s="54"/>
      <c r="M223" s="13"/>
      <c r="N223" s="2"/>
      <c r="O223" s="2"/>
      <c r="P223" s="2"/>
      <c r="Q223" s="2"/>
    </row>
    <row r="224" thickTop="1">
      <c r="A224" s="10"/>
      <c r="B224" s="44">
        <v>81</v>
      </c>
      <c r="C224" s="45" t="s">
        <v>379</v>
      </c>
      <c r="D224" s="45"/>
      <c r="E224" s="45" t="s">
        <v>380</v>
      </c>
      <c r="F224" s="45" t="s">
        <v>7</v>
      </c>
      <c r="G224" s="46" t="s">
        <v>169</v>
      </c>
      <c r="H224" s="57">
        <v>6890.4930000000004</v>
      </c>
      <c r="I224" s="58">
        <v>458.42000000000002</v>
      </c>
      <c r="J224" s="59">
        <f>ROUND(H224*I224,2)</f>
        <v>3158739.7999999998</v>
      </c>
      <c r="K224" s="60">
        <v>0.20999999999999999</v>
      </c>
      <c r="L224" s="61">
        <f>ROUND(J224*1.21,2)</f>
        <v>3822075.1600000001</v>
      </c>
      <c r="M224" s="13"/>
      <c r="N224" s="2"/>
      <c r="O224" s="2"/>
      <c r="P224" s="2"/>
      <c r="Q224" s="33">
        <f>IF(ISNUMBER(K224),IF(H224&gt;0,IF(I224&gt;0,J224,0),0),0)</f>
        <v>3158739.7999999998</v>
      </c>
      <c r="R224" s="9">
        <f>IF(ISNUMBER(K224)=FALSE,J224,0)</f>
        <v>0</v>
      </c>
    </row>
    <row r="225">
      <c r="A225" s="10"/>
      <c r="B225" s="51" t="s">
        <v>125</v>
      </c>
      <c r="C225" s="1"/>
      <c r="D225" s="1"/>
      <c r="E225" s="52" t="s">
        <v>7</v>
      </c>
      <c r="F225" s="1"/>
      <c r="G225" s="1"/>
      <c r="H225" s="43"/>
      <c r="I225" s="1"/>
      <c r="J225" s="43"/>
      <c r="K225" s="1"/>
      <c r="L225" s="1"/>
      <c r="M225" s="13"/>
      <c r="N225" s="2"/>
      <c r="O225" s="2"/>
      <c r="P225" s="2"/>
      <c r="Q225" s="2"/>
    </row>
    <row r="226" thickBot="1">
      <c r="A226" s="10"/>
      <c r="B226" s="53" t="s">
        <v>127</v>
      </c>
      <c r="C226" s="54"/>
      <c r="D226" s="54"/>
      <c r="E226" s="55" t="s">
        <v>381</v>
      </c>
      <c r="F226" s="54"/>
      <c r="G226" s="54"/>
      <c r="H226" s="56"/>
      <c r="I226" s="54"/>
      <c r="J226" s="56"/>
      <c r="K226" s="54"/>
      <c r="L226" s="54"/>
      <c r="M226" s="13"/>
      <c r="N226" s="2"/>
      <c r="O226" s="2"/>
      <c r="P226" s="2"/>
      <c r="Q226" s="2"/>
    </row>
    <row r="227" thickTop="1">
      <c r="A227" s="10"/>
      <c r="B227" s="44">
        <v>82</v>
      </c>
      <c r="C227" s="45" t="s">
        <v>382</v>
      </c>
      <c r="D227" s="45"/>
      <c r="E227" s="45" t="s">
        <v>383</v>
      </c>
      <c r="F227" s="45" t="s">
        <v>7</v>
      </c>
      <c r="G227" s="46" t="s">
        <v>169</v>
      </c>
      <c r="H227" s="57">
        <v>96.540000000000006</v>
      </c>
      <c r="I227" s="58">
        <v>1761.73</v>
      </c>
      <c r="J227" s="59">
        <f>ROUND(H227*I227,2)</f>
        <v>170077.41</v>
      </c>
      <c r="K227" s="60">
        <v>0.20999999999999999</v>
      </c>
      <c r="L227" s="61">
        <f>ROUND(J227*1.21,2)</f>
        <v>205793.67000000001</v>
      </c>
      <c r="M227" s="13"/>
      <c r="N227" s="2"/>
      <c r="O227" s="2"/>
      <c r="P227" s="2"/>
      <c r="Q227" s="33">
        <f>IF(ISNUMBER(K227),IF(H227&gt;0,IF(I227&gt;0,J227,0),0),0)</f>
        <v>170077.41</v>
      </c>
      <c r="R227" s="9">
        <f>IF(ISNUMBER(K227)=FALSE,J227,0)</f>
        <v>0</v>
      </c>
    </row>
    <row r="228">
      <c r="A228" s="10"/>
      <c r="B228" s="51" t="s">
        <v>125</v>
      </c>
      <c r="C228" s="1"/>
      <c r="D228" s="1"/>
      <c r="E228" s="52" t="s">
        <v>7</v>
      </c>
      <c r="F228" s="1"/>
      <c r="G228" s="1"/>
      <c r="H228" s="43"/>
      <c r="I228" s="1"/>
      <c r="J228" s="43"/>
      <c r="K228" s="1"/>
      <c r="L228" s="1"/>
      <c r="M228" s="13"/>
      <c r="N228" s="2"/>
      <c r="O228" s="2"/>
      <c r="P228" s="2"/>
      <c r="Q228" s="2"/>
    </row>
    <row r="229" thickBot="1">
      <c r="A229" s="10"/>
      <c r="B229" s="53" t="s">
        <v>127</v>
      </c>
      <c r="C229" s="54"/>
      <c r="D229" s="54"/>
      <c r="E229" s="55" t="s">
        <v>384</v>
      </c>
      <c r="F229" s="54"/>
      <c r="G229" s="54"/>
      <c r="H229" s="56"/>
      <c r="I229" s="54"/>
      <c r="J229" s="56"/>
      <c r="K229" s="54"/>
      <c r="L229" s="54"/>
      <c r="M229" s="13"/>
      <c r="N229" s="2"/>
      <c r="O229" s="2"/>
      <c r="P229" s="2"/>
      <c r="Q229" s="2"/>
    </row>
    <row r="230" thickTop="1">
      <c r="A230" s="10"/>
      <c r="B230" s="44">
        <v>83</v>
      </c>
      <c r="C230" s="45" t="s">
        <v>385</v>
      </c>
      <c r="D230" s="45"/>
      <c r="E230" s="45" t="s">
        <v>386</v>
      </c>
      <c r="F230" s="45" t="s">
        <v>7</v>
      </c>
      <c r="G230" s="46" t="s">
        <v>169</v>
      </c>
      <c r="H230" s="57">
        <v>18.306999999999999</v>
      </c>
      <c r="I230" s="58">
        <v>1700.21</v>
      </c>
      <c r="J230" s="59">
        <f>ROUND(H230*I230,2)</f>
        <v>31125.740000000002</v>
      </c>
      <c r="K230" s="60">
        <v>0.20999999999999999</v>
      </c>
      <c r="L230" s="61">
        <f>ROUND(J230*1.21,2)</f>
        <v>37662.150000000001</v>
      </c>
      <c r="M230" s="13"/>
      <c r="N230" s="2"/>
      <c r="O230" s="2"/>
      <c r="P230" s="2"/>
      <c r="Q230" s="33">
        <f>IF(ISNUMBER(K230),IF(H230&gt;0,IF(I230&gt;0,J230,0),0),0)</f>
        <v>31125.740000000002</v>
      </c>
      <c r="R230" s="9">
        <f>IF(ISNUMBER(K230)=FALSE,J230,0)</f>
        <v>0</v>
      </c>
    </row>
    <row r="231">
      <c r="A231" s="10"/>
      <c r="B231" s="51" t="s">
        <v>125</v>
      </c>
      <c r="C231" s="1"/>
      <c r="D231" s="1"/>
      <c r="E231" s="52" t="s">
        <v>7</v>
      </c>
      <c r="F231" s="1"/>
      <c r="G231" s="1"/>
      <c r="H231" s="43"/>
      <c r="I231" s="1"/>
      <c r="J231" s="43"/>
      <c r="K231" s="1"/>
      <c r="L231" s="1"/>
      <c r="M231" s="13"/>
      <c r="N231" s="2"/>
      <c r="O231" s="2"/>
      <c r="P231" s="2"/>
      <c r="Q231" s="2"/>
    </row>
    <row r="232" thickBot="1">
      <c r="A232" s="10"/>
      <c r="B232" s="53" t="s">
        <v>127</v>
      </c>
      <c r="C232" s="54"/>
      <c r="D232" s="54"/>
      <c r="E232" s="55" t="s">
        <v>387</v>
      </c>
      <c r="F232" s="54"/>
      <c r="G232" s="54"/>
      <c r="H232" s="56"/>
      <c r="I232" s="54"/>
      <c r="J232" s="56"/>
      <c r="K232" s="54"/>
      <c r="L232" s="54"/>
      <c r="M232" s="13"/>
      <c r="N232" s="2"/>
      <c r="O232" s="2"/>
      <c r="P232" s="2"/>
      <c r="Q232" s="2"/>
    </row>
    <row r="233" thickTop="1">
      <c r="A233" s="10"/>
      <c r="B233" s="44">
        <v>84</v>
      </c>
      <c r="C233" s="45" t="s">
        <v>388</v>
      </c>
      <c r="D233" s="45"/>
      <c r="E233" s="45" t="s">
        <v>389</v>
      </c>
      <c r="F233" s="45" t="s">
        <v>7</v>
      </c>
      <c r="G233" s="46" t="s">
        <v>169</v>
      </c>
      <c r="H233" s="57">
        <v>588.77999999999997</v>
      </c>
      <c r="I233" s="58">
        <v>802.21000000000004</v>
      </c>
      <c r="J233" s="59">
        <f>ROUND(H233*I233,2)</f>
        <v>472325.20000000001</v>
      </c>
      <c r="K233" s="60">
        <v>0.20999999999999999</v>
      </c>
      <c r="L233" s="61">
        <f>ROUND(J233*1.21,2)</f>
        <v>571513.48999999999</v>
      </c>
      <c r="M233" s="13"/>
      <c r="N233" s="2"/>
      <c r="O233" s="2"/>
      <c r="P233" s="2"/>
      <c r="Q233" s="33">
        <f>IF(ISNUMBER(K233),IF(H233&gt;0,IF(I233&gt;0,J233,0),0),0)</f>
        <v>472325.20000000001</v>
      </c>
      <c r="R233" s="9">
        <f>IF(ISNUMBER(K233)=FALSE,J233,0)</f>
        <v>0</v>
      </c>
    </row>
    <row r="234">
      <c r="A234" s="10"/>
      <c r="B234" s="51" t="s">
        <v>125</v>
      </c>
      <c r="C234" s="1"/>
      <c r="D234" s="1"/>
      <c r="E234" s="52" t="s">
        <v>7</v>
      </c>
      <c r="F234" s="1"/>
      <c r="G234" s="1"/>
      <c r="H234" s="43"/>
      <c r="I234" s="1"/>
      <c r="J234" s="43"/>
      <c r="K234" s="1"/>
      <c r="L234" s="1"/>
      <c r="M234" s="13"/>
      <c r="N234" s="2"/>
      <c r="O234" s="2"/>
      <c r="P234" s="2"/>
      <c r="Q234" s="2"/>
    </row>
    <row r="235" thickBot="1">
      <c r="A235" s="10"/>
      <c r="B235" s="53" t="s">
        <v>127</v>
      </c>
      <c r="C235" s="54"/>
      <c r="D235" s="54"/>
      <c r="E235" s="55" t="s">
        <v>390</v>
      </c>
      <c r="F235" s="54"/>
      <c r="G235" s="54"/>
      <c r="H235" s="56"/>
      <c r="I235" s="54"/>
      <c r="J235" s="56"/>
      <c r="K235" s="54"/>
      <c r="L235" s="54"/>
      <c r="M235" s="13"/>
      <c r="N235" s="2"/>
      <c r="O235" s="2"/>
      <c r="P235" s="2"/>
      <c r="Q235" s="2"/>
    </row>
    <row r="236" thickTop="1" thickBot="1" ht="25" customHeight="1">
      <c r="A236" s="10"/>
      <c r="B236" s="1"/>
      <c r="C236" s="62">
        <v>5</v>
      </c>
      <c r="D236" s="1"/>
      <c r="E236" s="63" t="s">
        <v>194</v>
      </c>
      <c r="F236" s="1"/>
      <c r="G236" s="64" t="s">
        <v>137</v>
      </c>
      <c r="H236" s="65">
        <f>J164+J167+J170+J173+J176+J179+J182+J185+J188+J191+J194+J197+J200+J203+J206+J209+J212+J215+J218+J221+J224+J227+J230+J233</f>
        <v>83088945.859999985</v>
      </c>
      <c r="I236" s="64" t="s">
        <v>138</v>
      </c>
      <c r="J236" s="66">
        <f>(L236-H236)</f>
        <v>17448678.63000001</v>
      </c>
      <c r="K236" s="64" t="s">
        <v>139</v>
      </c>
      <c r="L236" s="67">
        <f>ROUND((J164+J167+J170+J173+J176+J179+J182+J185+J188+J191+J194+J197+J200+J203+J206+J209+J212+J215+J218+J221+J224+J227+J230+J233)*1.21,2)</f>
        <v>100537624.48999999</v>
      </c>
      <c r="M236" s="13"/>
      <c r="N236" s="2"/>
      <c r="O236" s="2"/>
      <c r="P236" s="2"/>
      <c r="Q236" s="33">
        <f>0+Q164+Q167+Q170+Q173+Q176+Q179+Q182+Q185+Q188+Q191+Q194+Q197+Q200+Q203+Q206+Q209+Q212+Q215+Q218+Q221+Q224+Q227+Q230+Q233</f>
        <v>83088945.859999985</v>
      </c>
      <c r="R236" s="9">
        <f>0+R164+R167+R170+R173+R176+R179+R182+R185+R188+R191+R194+R197+R200+R203+R206+R209+R212+R215+R218+R221+R224+R227+R230+R233</f>
        <v>0</v>
      </c>
      <c r="S236" s="68">
        <f>Q236*(1+J236)+R236</f>
        <v>1449792397105555.5</v>
      </c>
    </row>
    <row r="237" thickTop="1" thickBot="1" ht="25" customHeight="1">
      <c r="A237" s="10"/>
      <c r="B237" s="69"/>
      <c r="C237" s="69"/>
      <c r="D237" s="69"/>
      <c r="E237" s="70"/>
      <c r="F237" s="69"/>
      <c r="G237" s="71" t="s">
        <v>140</v>
      </c>
      <c r="H237" s="72">
        <f>0+J164+J167+J170+J173+J176+J179+J182+J185+J188+J191+J194+J197+J200+J203+J206+J209+J212+J215+J218+J221+J224+J227+J230+J233</f>
        <v>83088945.859999985</v>
      </c>
      <c r="I237" s="71" t="s">
        <v>141</v>
      </c>
      <c r="J237" s="73">
        <f>0+J236</f>
        <v>17448678.63000001</v>
      </c>
      <c r="K237" s="71" t="s">
        <v>142</v>
      </c>
      <c r="L237" s="74">
        <f>0+L236</f>
        <v>100537624.48999999</v>
      </c>
      <c r="M237" s="13"/>
      <c r="N237" s="2"/>
      <c r="O237" s="2"/>
      <c r="P237" s="2"/>
      <c r="Q237" s="2"/>
    </row>
    <row r="238" ht="40" customHeight="1">
      <c r="A238" s="10"/>
      <c r="B238" s="75" t="s">
        <v>178</v>
      </c>
      <c r="C238" s="1"/>
      <c r="D238" s="1"/>
      <c r="E238" s="1"/>
      <c r="F238" s="1"/>
      <c r="G238" s="1"/>
      <c r="H238" s="43"/>
      <c r="I238" s="1"/>
      <c r="J238" s="43"/>
      <c r="K238" s="1"/>
      <c r="L238" s="1"/>
      <c r="M238" s="13"/>
      <c r="N238" s="2"/>
      <c r="O238" s="2"/>
      <c r="P238" s="2"/>
      <c r="Q238" s="2"/>
    </row>
    <row r="239">
      <c r="A239" s="10"/>
      <c r="B239" s="44">
        <v>85</v>
      </c>
      <c r="C239" s="45" t="s">
        <v>391</v>
      </c>
      <c r="D239" s="45"/>
      <c r="E239" s="45" t="s">
        <v>392</v>
      </c>
      <c r="F239" s="45" t="s">
        <v>7</v>
      </c>
      <c r="G239" s="46" t="s">
        <v>181</v>
      </c>
      <c r="H239" s="47">
        <v>42.899999999999999</v>
      </c>
      <c r="I239" s="26">
        <v>434.63999999999999</v>
      </c>
      <c r="J239" s="48">
        <f>ROUND(H239*I239,2)</f>
        <v>18646.060000000001</v>
      </c>
      <c r="K239" s="49">
        <v>0.20999999999999999</v>
      </c>
      <c r="L239" s="50">
        <f>ROUND(J239*1.21,2)</f>
        <v>22561.73</v>
      </c>
      <c r="M239" s="13"/>
      <c r="N239" s="2"/>
      <c r="O239" s="2"/>
      <c r="P239" s="2"/>
      <c r="Q239" s="33">
        <f>IF(ISNUMBER(K239),IF(H239&gt;0,IF(I239&gt;0,J239,0),0),0)</f>
        <v>18646.060000000001</v>
      </c>
      <c r="R239" s="9">
        <f>IF(ISNUMBER(K239)=FALSE,J239,0)</f>
        <v>0</v>
      </c>
    </row>
    <row r="240">
      <c r="A240" s="10"/>
      <c r="B240" s="51" t="s">
        <v>125</v>
      </c>
      <c r="C240" s="1"/>
      <c r="D240" s="1"/>
      <c r="E240" s="52" t="s">
        <v>7</v>
      </c>
      <c r="F240" s="1"/>
      <c r="G240" s="1"/>
      <c r="H240" s="43"/>
      <c r="I240" s="1"/>
      <c r="J240" s="43"/>
      <c r="K240" s="1"/>
      <c r="L240" s="1"/>
      <c r="M240" s="13"/>
      <c r="N240" s="2"/>
      <c r="O240" s="2"/>
      <c r="P240" s="2"/>
      <c r="Q240" s="2"/>
    </row>
    <row r="241" thickBot="1">
      <c r="A241" s="10"/>
      <c r="B241" s="53" t="s">
        <v>127</v>
      </c>
      <c r="C241" s="54"/>
      <c r="D241" s="54"/>
      <c r="E241" s="55" t="s">
        <v>393</v>
      </c>
      <c r="F241" s="54"/>
      <c r="G241" s="54"/>
      <c r="H241" s="56"/>
      <c r="I241" s="54"/>
      <c r="J241" s="56"/>
      <c r="K241" s="54"/>
      <c r="L241" s="54"/>
      <c r="M241" s="13"/>
      <c r="N241" s="2"/>
      <c r="O241" s="2"/>
      <c r="P241" s="2"/>
      <c r="Q241" s="2"/>
    </row>
    <row r="242" thickTop="1">
      <c r="A242" s="10"/>
      <c r="B242" s="44">
        <v>86</v>
      </c>
      <c r="C242" s="45" t="s">
        <v>394</v>
      </c>
      <c r="D242" s="45"/>
      <c r="E242" s="45" t="s">
        <v>395</v>
      </c>
      <c r="F242" s="45" t="s">
        <v>7</v>
      </c>
      <c r="G242" s="46" t="s">
        <v>181</v>
      </c>
      <c r="H242" s="57">
        <v>8</v>
      </c>
      <c r="I242" s="58">
        <v>583.72000000000003</v>
      </c>
      <c r="J242" s="59">
        <f>ROUND(H242*I242,2)</f>
        <v>4669.7600000000002</v>
      </c>
      <c r="K242" s="60">
        <v>0.20999999999999999</v>
      </c>
      <c r="L242" s="61">
        <f>ROUND(J242*1.21,2)</f>
        <v>5650.4099999999999</v>
      </c>
      <c r="M242" s="13"/>
      <c r="N242" s="2"/>
      <c r="O242" s="2"/>
      <c r="P242" s="2"/>
      <c r="Q242" s="33">
        <f>IF(ISNUMBER(K242),IF(H242&gt;0,IF(I242&gt;0,J242,0),0),0)</f>
        <v>4669.7600000000002</v>
      </c>
      <c r="R242" s="9">
        <f>IF(ISNUMBER(K242)=FALSE,J242,0)</f>
        <v>0</v>
      </c>
    </row>
    <row r="243">
      <c r="A243" s="10"/>
      <c r="B243" s="51" t="s">
        <v>125</v>
      </c>
      <c r="C243" s="1"/>
      <c r="D243" s="1"/>
      <c r="E243" s="52" t="s">
        <v>7</v>
      </c>
      <c r="F243" s="1"/>
      <c r="G243" s="1"/>
      <c r="H243" s="43"/>
      <c r="I243" s="1"/>
      <c r="J243" s="43"/>
      <c r="K243" s="1"/>
      <c r="L243" s="1"/>
      <c r="M243" s="13"/>
      <c r="N243" s="2"/>
      <c r="O243" s="2"/>
      <c r="P243" s="2"/>
      <c r="Q243" s="2"/>
    </row>
    <row r="244" thickBot="1">
      <c r="A244" s="10"/>
      <c r="B244" s="53" t="s">
        <v>127</v>
      </c>
      <c r="C244" s="54"/>
      <c r="D244" s="54"/>
      <c r="E244" s="55" t="s">
        <v>396</v>
      </c>
      <c r="F244" s="54"/>
      <c r="G244" s="54"/>
      <c r="H244" s="56"/>
      <c r="I244" s="54"/>
      <c r="J244" s="56"/>
      <c r="K244" s="54"/>
      <c r="L244" s="54"/>
      <c r="M244" s="13"/>
      <c r="N244" s="2"/>
      <c r="O244" s="2"/>
      <c r="P244" s="2"/>
      <c r="Q244" s="2"/>
    </row>
    <row r="245" thickTop="1">
      <c r="A245" s="10"/>
      <c r="B245" s="44">
        <v>87</v>
      </c>
      <c r="C245" s="45" t="s">
        <v>397</v>
      </c>
      <c r="D245" s="45"/>
      <c r="E245" s="45" t="s">
        <v>398</v>
      </c>
      <c r="F245" s="45" t="s">
        <v>7</v>
      </c>
      <c r="G245" s="46" t="s">
        <v>181</v>
      </c>
      <c r="H245" s="57">
        <v>28.199999999999999</v>
      </c>
      <c r="I245" s="58">
        <v>927.20000000000005</v>
      </c>
      <c r="J245" s="59">
        <f>ROUND(H245*I245,2)</f>
        <v>26147.040000000001</v>
      </c>
      <c r="K245" s="60">
        <v>0.20999999999999999</v>
      </c>
      <c r="L245" s="61">
        <f>ROUND(J245*1.21,2)</f>
        <v>31637.919999999998</v>
      </c>
      <c r="M245" s="13"/>
      <c r="N245" s="2"/>
      <c r="O245" s="2"/>
      <c r="P245" s="2"/>
      <c r="Q245" s="33">
        <f>IF(ISNUMBER(K245),IF(H245&gt;0,IF(I245&gt;0,J245,0),0),0)</f>
        <v>26147.040000000001</v>
      </c>
      <c r="R245" s="9">
        <f>IF(ISNUMBER(K245)=FALSE,J245,0)</f>
        <v>0</v>
      </c>
    </row>
    <row r="246">
      <c r="A246" s="10"/>
      <c r="B246" s="51" t="s">
        <v>125</v>
      </c>
      <c r="C246" s="1"/>
      <c r="D246" s="1"/>
      <c r="E246" s="52" t="s">
        <v>7</v>
      </c>
      <c r="F246" s="1"/>
      <c r="G246" s="1"/>
      <c r="H246" s="43"/>
      <c r="I246" s="1"/>
      <c r="J246" s="43"/>
      <c r="K246" s="1"/>
      <c r="L246" s="1"/>
      <c r="M246" s="13"/>
      <c r="N246" s="2"/>
      <c r="O246" s="2"/>
      <c r="P246" s="2"/>
      <c r="Q246" s="2"/>
    </row>
    <row r="247" thickBot="1">
      <c r="A247" s="10"/>
      <c r="B247" s="53" t="s">
        <v>127</v>
      </c>
      <c r="C247" s="54"/>
      <c r="D247" s="54"/>
      <c r="E247" s="55" t="s">
        <v>399</v>
      </c>
      <c r="F247" s="54"/>
      <c r="G247" s="54"/>
      <c r="H247" s="56"/>
      <c r="I247" s="54"/>
      <c r="J247" s="56"/>
      <c r="K247" s="54"/>
      <c r="L247" s="54"/>
      <c r="M247" s="13"/>
      <c r="N247" s="2"/>
      <c r="O247" s="2"/>
      <c r="P247" s="2"/>
      <c r="Q247" s="2"/>
    </row>
    <row r="248" thickTop="1">
      <c r="A248" s="10"/>
      <c r="B248" s="44">
        <v>88</v>
      </c>
      <c r="C248" s="45" t="s">
        <v>400</v>
      </c>
      <c r="D248" s="45"/>
      <c r="E248" s="45" t="s">
        <v>401</v>
      </c>
      <c r="F248" s="45" t="s">
        <v>7</v>
      </c>
      <c r="G248" s="46" t="s">
        <v>181</v>
      </c>
      <c r="H248" s="57">
        <v>3</v>
      </c>
      <c r="I248" s="58">
        <v>1839.8599999999999</v>
      </c>
      <c r="J248" s="59">
        <f>ROUND(H248*I248,2)</f>
        <v>5519.5799999999999</v>
      </c>
      <c r="K248" s="60">
        <v>0.20999999999999999</v>
      </c>
      <c r="L248" s="61">
        <f>ROUND(J248*1.21,2)</f>
        <v>6678.6899999999996</v>
      </c>
      <c r="M248" s="13"/>
      <c r="N248" s="2"/>
      <c r="O248" s="2"/>
      <c r="P248" s="2"/>
      <c r="Q248" s="33">
        <f>IF(ISNUMBER(K248),IF(H248&gt;0,IF(I248&gt;0,J248,0),0),0)</f>
        <v>5519.5799999999999</v>
      </c>
      <c r="R248" s="9">
        <f>IF(ISNUMBER(K248)=FALSE,J248,0)</f>
        <v>0</v>
      </c>
    </row>
    <row r="249">
      <c r="A249" s="10"/>
      <c r="B249" s="51" t="s">
        <v>125</v>
      </c>
      <c r="C249" s="1"/>
      <c r="D249" s="1"/>
      <c r="E249" s="52" t="s">
        <v>7</v>
      </c>
      <c r="F249" s="1"/>
      <c r="G249" s="1"/>
      <c r="H249" s="43"/>
      <c r="I249" s="1"/>
      <c r="J249" s="43"/>
      <c r="K249" s="1"/>
      <c r="L249" s="1"/>
      <c r="M249" s="13"/>
      <c r="N249" s="2"/>
      <c r="O249" s="2"/>
      <c r="P249" s="2"/>
      <c r="Q249" s="2"/>
    </row>
    <row r="250" thickBot="1">
      <c r="A250" s="10"/>
      <c r="B250" s="53" t="s">
        <v>127</v>
      </c>
      <c r="C250" s="54"/>
      <c r="D250" s="54"/>
      <c r="E250" s="55" t="s">
        <v>402</v>
      </c>
      <c r="F250" s="54"/>
      <c r="G250" s="54"/>
      <c r="H250" s="56"/>
      <c r="I250" s="54"/>
      <c r="J250" s="56"/>
      <c r="K250" s="54"/>
      <c r="L250" s="54"/>
      <c r="M250" s="13"/>
      <c r="N250" s="2"/>
      <c r="O250" s="2"/>
      <c r="P250" s="2"/>
      <c r="Q250" s="2"/>
    </row>
    <row r="251" thickTop="1">
      <c r="A251" s="10"/>
      <c r="B251" s="44">
        <v>89</v>
      </c>
      <c r="C251" s="45" t="s">
        <v>403</v>
      </c>
      <c r="D251" s="45"/>
      <c r="E251" s="45" t="s">
        <v>404</v>
      </c>
      <c r="F251" s="45" t="s">
        <v>7</v>
      </c>
      <c r="G251" s="46" t="s">
        <v>181</v>
      </c>
      <c r="H251" s="57">
        <v>40.590000000000003</v>
      </c>
      <c r="I251" s="58">
        <v>4472.4099999999999</v>
      </c>
      <c r="J251" s="59">
        <f>ROUND(H251*I251,2)</f>
        <v>181535.12</v>
      </c>
      <c r="K251" s="60">
        <v>0.20999999999999999</v>
      </c>
      <c r="L251" s="61">
        <f>ROUND(J251*1.21,2)</f>
        <v>219657.5</v>
      </c>
      <c r="M251" s="13"/>
      <c r="N251" s="2"/>
      <c r="O251" s="2"/>
      <c r="P251" s="2"/>
      <c r="Q251" s="33">
        <f>IF(ISNUMBER(K251),IF(H251&gt;0,IF(I251&gt;0,J251,0),0),0)</f>
        <v>181535.12</v>
      </c>
      <c r="R251" s="9">
        <f>IF(ISNUMBER(K251)=FALSE,J251,0)</f>
        <v>0</v>
      </c>
    </row>
    <row r="252">
      <c r="A252" s="10"/>
      <c r="B252" s="51" t="s">
        <v>125</v>
      </c>
      <c r="C252" s="1"/>
      <c r="D252" s="1"/>
      <c r="E252" s="52" t="s">
        <v>7</v>
      </c>
      <c r="F252" s="1"/>
      <c r="G252" s="1"/>
      <c r="H252" s="43"/>
      <c r="I252" s="1"/>
      <c r="J252" s="43"/>
      <c r="K252" s="1"/>
      <c r="L252" s="1"/>
      <c r="M252" s="13"/>
      <c r="N252" s="2"/>
      <c r="O252" s="2"/>
      <c r="P252" s="2"/>
      <c r="Q252" s="2"/>
    </row>
    <row r="253" thickBot="1">
      <c r="A253" s="10"/>
      <c r="B253" s="53" t="s">
        <v>127</v>
      </c>
      <c r="C253" s="54"/>
      <c r="D253" s="54"/>
      <c r="E253" s="55" t="s">
        <v>405</v>
      </c>
      <c r="F253" s="54"/>
      <c r="G253" s="54"/>
      <c r="H253" s="56"/>
      <c r="I253" s="54"/>
      <c r="J253" s="56"/>
      <c r="K253" s="54"/>
      <c r="L253" s="54"/>
      <c r="M253" s="13"/>
      <c r="N253" s="2"/>
      <c r="O253" s="2"/>
      <c r="P253" s="2"/>
      <c r="Q253" s="2"/>
    </row>
    <row r="254" thickTop="1">
      <c r="A254" s="10"/>
      <c r="B254" s="44">
        <v>90</v>
      </c>
      <c r="C254" s="45" t="s">
        <v>406</v>
      </c>
      <c r="D254" s="45"/>
      <c r="E254" s="45" t="s">
        <v>407</v>
      </c>
      <c r="F254" s="45" t="s">
        <v>7</v>
      </c>
      <c r="G254" s="46" t="s">
        <v>146</v>
      </c>
      <c r="H254" s="57">
        <v>1</v>
      </c>
      <c r="I254" s="58">
        <v>25920.93</v>
      </c>
      <c r="J254" s="59">
        <f>ROUND(H254*I254,2)</f>
        <v>25920.93</v>
      </c>
      <c r="K254" s="60">
        <v>0.20999999999999999</v>
      </c>
      <c r="L254" s="61">
        <f>ROUND(J254*1.21,2)</f>
        <v>31364.330000000002</v>
      </c>
      <c r="M254" s="13"/>
      <c r="N254" s="2"/>
      <c r="O254" s="2"/>
      <c r="P254" s="2"/>
      <c r="Q254" s="33">
        <f>IF(ISNUMBER(K254),IF(H254&gt;0,IF(I254&gt;0,J254,0),0),0)</f>
        <v>25920.93</v>
      </c>
      <c r="R254" s="9">
        <f>IF(ISNUMBER(K254)=FALSE,J254,0)</f>
        <v>0</v>
      </c>
    </row>
    <row r="255">
      <c r="A255" s="10"/>
      <c r="B255" s="51" t="s">
        <v>125</v>
      </c>
      <c r="C255" s="1"/>
      <c r="D255" s="1"/>
      <c r="E255" s="52" t="s">
        <v>7</v>
      </c>
      <c r="F255" s="1"/>
      <c r="G255" s="1"/>
      <c r="H255" s="43"/>
      <c r="I255" s="1"/>
      <c r="J255" s="43"/>
      <c r="K255" s="1"/>
      <c r="L255" s="1"/>
      <c r="M255" s="13"/>
      <c r="N255" s="2"/>
      <c r="O255" s="2"/>
      <c r="P255" s="2"/>
      <c r="Q255" s="2"/>
    </row>
    <row r="256" thickBot="1">
      <c r="A256" s="10"/>
      <c r="B256" s="53" t="s">
        <v>127</v>
      </c>
      <c r="C256" s="54"/>
      <c r="D256" s="54"/>
      <c r="E256" s="55" t="s">
        <v>408</v>
      </c>
      <c r="F256" s="54"/>
      <c r="G256" s="54"/>
      <c r="H256" s="56"/>
      <c r="I256" s="54"/>
      <c r="J256" s="56"/>
      <c r="K256" s="54"/>
      <c r="L256" s="54"/>
      <c r="M256" s="13"/>
      <c r="N256" s="2"/>
      <c r="O256" s="2"/>
      <c r="P256" s="2"/>
      <c r="Q256" s="2"/>
    </row>
    <row r="257" thickTop="1">
      <c r="A257" s="10"/>
      <c r="B257" s="44">
        <v>91</v>
      </c>
      <c r="C257" s="45" t="s">
        <v>409</v>
      </c>
      <c r="D257" s="45"/>
      <c r="E257" s="45" t="s">
        <v>410</v>
      </c>
      <c r="F257" s="45" t="s">
        <v>7</v>
      </c>
      <c r="G257" s="46" t="s">
        <v>146</v>
      </c>
      <c r="H257" s="57">
        <v>12</v>
      </c>
      <c r="I257" s="58">
        <v>6028.0200000000004</v>
      </c>
      <c r="J257" s="59">
        <f>ROUND(H257*I257,2)</f>
        <v>72336.240000000005</v>
      </c>
      <c r="K257" s="60">
        <v>0.20999999999999999</v>
      </c>
      <c r="L257" s="61">
        <f>ROUND(J257*1.21,2)</f>
        <v>87526.850000000006</v>
      </c>
      <c r="M257" s="13"/>
      <c r="N257" s="2"/>
      <c r="O257" s="2"/>
      <c r="P257" s="2"/>
      <c r="Q257" s="33">
        <f>IF(ISNUMBER(K257),IF(H257&gt;0,IF(I257&gt;0,J257,0),0),0)</f>
        <v>72336.240000000005</v>
      </c>
      <c r="R257" s="9">
        <f>IF(ISNUMBER(K257)=FALSE,J257,0)</f>
        <v>0</v>
      </c>
    </row>
    <row r="258">
      <c r="A258" s="10"/>
      <c r="B258" s="51" t="s">
        <v>125</v>
      </c>
      <c r="C258" s="1"/>
      <c r="D258" s="1"/>
      <c r="E258" s="52" t="s">
        <v>7</v>
      </c>
      <c r="F258" s="1"/>
      <c r="G258" s="1"/>
      <c r="H258" s="43"/>
      <c r="I258" s="1"/>
      <c r="J258" s="43"/>
      <c r="K258" s="1"/>
      <c r="L258" s="1"/>
      <c r="M258" s="13"/>
      <c r="N258" s="2"/>
      <c r="O258" s="2"/>
      <c r="P258" s="2"/>
      <c r="Q258" s="2"/>
    </row>
    <row r="259" thickBot="1">
      <c r="A259" s="10"/>
      <c r="B259" s="53" t="s">
        <v>127</v>
      </c>
      <c r="C259" s="54"/>
      <c r="D259" s="54"/>
      <c r="E259" s="55" t="s">
        <v>411</v>
      </c>
      <c r="F259" s="54"/>
      <c r="G259" s="54"/>
      <c r="H259" s="56"/>
      <c r="I259" s="54"/>
      <c r="J259" s="56"/>
      <c r="K259" s="54"/>
      <c r="L259" s="54"/>
      <c r="M259" s="13"/>
      <c r="N259" s="2"/>
      <c r="O259" s="2"/>
      <c r="P259" s="2"/>
      <c r="Q259" s="2"/>
    </row>
    <row r="260" thickTop="1">
      <c r="A260" s="10"/>
      <c r="B260" s="44">
        <v>92</v>
      </c>
      <c r="C260" s="45" t="s">
        <v>412</v>
      </c>
      <c r="D260" s="45"/>
      <c r="E260" s="45" t="s">
        <v>413</v>
      </c>
      <c r="F260" s="45" t="s">
        <v>7</v>
      </c>
      <c r="G260" s="46" t="s">
        <v>146</v>
      </c>
      <c r="H260" s="57">
        <v>2</v>
      </c>
      <c r="I260" s="58">
        <v>6823.1999999999998</v>
      </c>
      <c r="J260" s="59">
        <f>ROUND(H260*I260,2)</f>
        <v>13646.4</v>
      </c>
      <c r="K260" s="60">
        <v>0.20999999999999999</v>
      </c>
      <c r="L260" s="61">
        <f>ROUND(J260*1.21,2)</f>
        <v>16512.139999999999</v>
      </c>
      <c r="M260" s="13"/>
      <c r="N260" s="2"/>
      <c r="O260" s="2"/>
      <c r="P260" s="2"/>
      <c r="Q260" s="33">
        <f>IF(ISNUMBER(K260),IF(H260&gt;0,IF(I260&gt;0,J260,0),0),0)</f>
        <v>13646.4</v>
      </c>
      <c r="R260" s="9">
        <f>IF(ISNUMBER(K260)=FALSE,J260,0)</f>
        <v>0</v>
      </c>
    </row>
    <row r="261">
      <c r="A261" s="10"/>
      <c r="B261" s="51" t="s">
        <v>125</v>
      </c>
      <c r="C261" s="1"/>
      <c r="D261" s="1"/>
      <c r="E261" s="52" t="s">
        <v>7</v>
      </c>
      <c r="F261" s="1"/>
      <c r="G261" s="1"/>
      <c r="H261" s="43"/>
      <c r="I261" s="1"/>
      <c r="J261" s="43"/>
      <c r="K261" s="1"/>
      <c r="L261" s="1"/>
      <c r="M261" s="13"/>
      <c r="N261" s="2"/>
      <c r="O261" s="2"/>
      <c r="P261" s="2"/>
      <c r="Q261" s="2"/>
    </row>
    <row r="262" thickBot="1">
      <c r="A262" s="10"/>
      <c r="B262" s="53" t="s">
        <v>127</v>
      </c>
      <c r="C262" s="54"/>
      <c r="D262" s="54"/>
      <c r="E262" s="55" t="s">
        <v>414</v>
      </c>
      <c r="F262" s="54"/>
      <c r="G262" s="54"/>
      <c r="H262" s="56"/>
      <c r="I262" s="54"/>
      <c r="J262" s="56"/>
      <c r="K262" s="54"/>
      <c r="L262" s="54"/>
      <c r="M262" s="13"/>
      <c r="N262" s="2"/>
      <c r="O262" s="2"/>
      <c r="P262" s="2"/>
      <c r="Q262" s="2"/>
    </row>
    <row r="263" thickTop="1">
      <c r="A263" s="10"/>
      <c r="B263" s="44">
        <v>93</v>
      </c>
      <c r="C263" s="45" t="s">
        <v>415</v>
      </c>
      <c r="D263" s="45"/>
      <c r="E263" s="45" t="s">
        <v>416</v>
      </c>
      <c r="F263" s="45" t="s">
        <v>7</v>
      </c>
      <c r="G263" s="46" t="s">
        <v>146</v>
      </c>
      <c r="H263" s="57">
        <v>8</v>
      </c>
      <c r="I263" s="58">
        <v>11745.370000000001</v>
      </c>
      <c r="J263" s="59">
        <f>ROUND(H263*I263,2)</f>
        <v>93962.960000000006</v>
      </c>
      <c r="K263" s="60">
        <v>0.20999999999999999</v>
      </c>
      <c r="L263" s="61">
        <f>ROUND(J263*1.21,2)</f>
        <v>113695.17999999999</v>
      </c>
      <c r="M263" s="13"/>
      <c r="N263" s="2"/>
      <c r="O263" s="2"/>
      <c r="P263" s="2"/>
      <c r="Q263" s="33">
        <f>IF(ISNUMBER(K263),IF(H263&gt;0,IF(I263&gt;0,J263,0),0),0)</f>
        <v>93962.960000000006</v>
      </c>
      <c r="R263" s="9">
        <f>IF(ISNUMBER(K263)=FALSE,J263,0)</f>
        <v>0</v>
      </c>
    </row>
    <row r="264">
      <c r="A264" s="10"/>
      <c r="B264" s="51" t="s">
        <v>125</v>
      </c>
      <c r="C264" s="1"/>
      <c r="D264" s="1"/>
      <c r="E264" s="52" t="s">
        <v>7</v>
      </c>
      <c r="F264" s="1"/>
      <c r="G264" s="1"/>
      <c r="H264" s="43"/>
      <c r="I264" s="1"/>
      <c r="J264" s="43"/>
      <c r="K264" s="1"/>
      <c r="L264" s="1"/>
      <c r="M264" s="13"/>
      <c r="N264" s="2"/>
      <c r="O264" s="2"/>
      <c r="P264" s="2"/>
      <c r="Q264" s="2"/>
    </row>
    <row r="265" thickBot="1">
      <c r="A265" s="10"/>
      <c r="B265" s="53" t="s">
        <v>127</v>
      </c>
      <c r="C265" s="54"/>
      <c r="D265" s="54"/>
      <c r="E265" s="55" t="s">
        <v>417</v>
      </c>
      <c r="F265" s="54"/>
      <c r="G265" s="54"/>
      <c r="H265" s="56"/>
      <c r="I265" s="54"/>
      <c r="J265" s="56"/>
      <c r="K265" s="54"/>
      <c r="L265" s="54"/>
      <c r="M265" s="13"/>
      <c r="N265" s="2"/>
      <c r="O265" s="2"/>
      <c r="P265" s="2"/>
      <c r="Q265" s="2"/>
    </row>
    <row r="266" thickTop="1">
      <c r="A266" s="10"/>
      <c r="B266" s="44">
        <v>94</v>
      </c>
      <c r="C266" s="45" t="s">
        <v>418</v>
      </c>
      <c r="D266" s="45"/>
      <c r="E266" s="45" t="s">
        <v>419</v>
      </c>
      <c r="F266" s="45" t="s">
        <v>7</v>
      </c>
      <c r="G266" s="46" t="s">
        <v>224</v>
      </c>
      <c r="H266" s="57">
        <v>6.2069999999999999</v>
      </c>
      <c r="I266" s="58">
        <v>4209.3999999999996</v>
      </c>
      <c r="J266" s="59">
        <f>ROUND(H266*I266,2)</f>
        <v>26127.75</v>
      </c>
      <c r="K266" s="60">
        <v>0.20999999999999999</v>
      </c>
      <c r="L266" s="61">
        <f>ROUND(J266*1.21,2)</f>
        <v>31614.580000000002</v>
      </c>
      <c r="M266" s="13"/>
      <c r="N266" s="2"/>
      <c r="O266" s="2"/>
      <c r="P266" s="2"/>
      <c r="Q266" s="33">
        <f>IF(ISNUMBER(K266),IF(H266&gt;0,IF(I266&gt;0,J266,0),0),0)</f>
        <v>26127.75</v>
      </c>
      <c r="R266" s="9">
        <f>IF(ISNUMBER(K266)=FALSE,J266,0)</f>
        <v>0</v>
      </c>
    </row>
    <row r="267">
      <c r="A267" s="10"/>
      <c r="B267" s="51" t="s">
        <v>125</v>
      </c>
      <c r="C267" s="1"/>
      <c r="D267" s="1"/>
      <c r="E267" s="52" t="s">
        <v>7</v>
      </c>
      <c r="F267" s="1"/>
      <c r="G267" s="1"/>
      <c r="H267" s="43"/>
      <c r="I267" s="1"/>
      <c r="J267" s="43"/>
      <c r="K267" s="1"/>
      <c r="L267" s="1"/>
      <c r="M267" s="13"/>
      <c r="N267" s="2"/>
      <c r="O267" s="2"/>
      <c r="P267" s="2"/>
      <c r="Q267" s="2"/>
    </row>
    <row r="268" thickBot="1">
      <c r="A268" s="10"/>
      <c r="B268" s="53" t="s">
        <v>127</v>
      </c>
      <c r="C268" s="54"/>
      <c r="D268" s="54"/>
      <c r="E268" s="55" t="s">
        <v>420</v>
      </c>
      <c r="F268" s="54"/>
      <c r="G268" s="54"/>
      <c r="H268" s="56"/>
      <c r="I268" s="54"/>
      <c r="J268" s="56"/>
      <c r="K268" s="54"/>
      <c r="L268" s="54"/>
      <c r="M268" s="13"/>
      <c r="N268" s="2"/>
      <c r="O268" s="2"/>
      <c r="P268" s="2"/>
      <c r="Q268" s="2"/>
    </row>
    <row r="269" thickTop="1" thickBot="1" ht="25" customHeight="1">
      <c r="A269" s="10"/>
      <c r="B269" s="1"/>
      <c r="C269" s="62">
        <v>8</v>
      </c>
      <c r="D269" s="1"/>
      <c r="E269" s="63" t="s">
        <v>111</v>
      </c>
      <c r="F269" s="1"/>
      <c r="G269" s="64" t="s">
        <v>137</v>
      </c>
      <c r="H269" s="65">
        <f>J239+J242+J245+J248+J251+J254+J257+J260+J263+J266</f>
        <v>468511.84000000003</v>
      </c>
      <c r="I269" s="64" t="s">
        <v>138</v>
      </c>
      <c r="J269" s="66">
        <f>(L269-H269)</f>
        <v>98387.489999999932</v>
      </c>
      <c r="K269" s="64" t="s">
        <v>139</v>
      </c>
      <c r="L269" s="67">
        <f>ROUND((J239+J242+J245+J248+J251+J254+J257+J260+J263+J266)*1.21,2)</f>
        <v>566899.32999999996</v>
      </c>
      <c r="M269" s="13"/>
      <c r="N269" s="2"/>
      <c r="O269" s="2"/>
      <c r="P269" s="2"/>
      <c r="Q269" s="33">
        <f>0+Q239+Q242+Q245+Q248+Q251+Q254+Q257+Q260+Q263+Q266</f>
        <v>468511.84000000003</v>
      </c>
      <c r="R269" s="9">
        <f>0+R239+R242+R245+R248+R251+R254+R257+R260+R263+R266</f>
        <v>0</v>
      </c>
      <c r="S269" s="68">
        <f>Q269*(1+J269)+R269</f>
        <v>46096172484.721573</v>
      </c>
    </row>
    <row r="270" thickTop="1" thickBot="1" ht="25" customHeight="1">
      <c r="A270" s="10"/>
      <c r="B270" s="69"/>
      <c r="C270" s="69"/>
      <c r="D270" s="69"/>
      <c r="E270" s="70"/>
      <c r="F270" s="69"/>
      <c r="G270" s="71" t="s">
        <v>140</v>
      </c>
      <c r="H270" s="72">
        <f>0+J239+J242+J245+J248+J251+J254+J257+J260+J263+J266</f>
        <v>468511.84000000003</v>
      </c>
      <c r="I270" s="71" t="s">
        <v>141</v>
      </c>
      <c r="J270" s="73">
        <f>0+J269</f>
        <v>98387.489999999932</v>
      </c>
      <c r="K270" s="71" t="s">
        <v>142</v>
      </c>
      <c r="L270" s="74">
        <f>0+L269</f>
        <v>566899.32999999996</v>
      </c>
      <c r="M270" s="13"/>
      <c r="N270" s="2"/>
      <c r="O270" s="2"/>
      <c r="P270" s="2"/>
      <c r="Q270" s="2"/>
    </row>
    <row r="271" ht="40" customHeight="1">
      <c r="A271" s="10"/>
      <c r="B271" s="75" t="s">
        <v>184</v>
      </c>
      <c r="C271" s="1"/>
      <c r="D271" s="1"/>
      <c r="E271" s="1"/>
      <c r="F271" s="1"/>
      <c r="G271" s="1"/>
      <c r="H271" s="43"/>
      <c r="I271" s="1"/>
      <c r="J271" s="43"/>
      <c r="K271" s="1"/>
      <c r="L271" s="1"/>
      <c r="M271" s="13"/>
      <c r="N271" s="2"/>
      <c r="O271" s="2"/>
      <c r="P271" s="2"/>
      <c r="Q271" s="2"/>
    </row>
    <row r="272">
      <c r="A272" s="10"/>
      <c r="B272" s="44">
        <v>95</v>
      </c>
      <c r="C272" s="45" t="s">
        <v>421</v>
      </c>
      <c r="D272" s="45"/>
      <c r="E272" s="45" t="s">
        <v>422</v>
      </c>
      <c r="F272" s="45" t="s">
        <v>7</v>
      </c>
      <c r="G272" s="46" t="s">
        <v>181</v>
      </c>
      <c r="H272" s="47">
        <v>3895.21</v>
      </c>
      <c r="I272" s="26">
        <v>1722.29</v>
      </c>
      <c r="J272" s="48">
        <f>ROUND(H272*I272,2)</f>
        <v>6708681.2300000004</v>
      </c>
      <c r="K272" s="49">
        <v>0.20999999999999999</v>
      </c>
      <c r="L272" s="50">
        <f>ROUND(J272*1.21,2)</f>
        <v>8117504.29</v>
      </c>
      <c r="M272" s="13"/>
      <c r="N272" s="2"/>
      <c r="O272" s="2"/>
      <c r="P272" s="2"/>
      <c r="Q272" s="33">
        <f>IF(ISNUMBER(K272),IF(H272&gt;0,IF(I272&gt;0,J272,0),0),0)</f>
        <v>6708681.2300000004</v>
      </c>
      <c r="R272" s="9">
        <f>IF(ISNUMBER(K272)=FALSE,J272,0)</f>
        <v>0</v>
      </c>
    </row>
    <row r="273">
      <c r="A273" s="10"/>
      <c r="B273" s="51" t="s">
        <v>125</v>
      </c>
      <c r="C273" s="1"/>
      <c r="D273" s="1"/>
      <c r="E273" s="52" t="s">
        <v>7</v>
      </c>
      <c r="F273" s="1"/>
      <c r="G273" s="1"/>
      <c r="H273" s="43"/>
      <c r="I273" s="1"/>
      <c r="J273" s="43"/>
      <c r="K273" s="1"/>
      <c r="L273" s="1"/>
      <c r="M273" s="13"/>
      <c r="N273" s="2"/>
      <c r="O273" s="2"/>
      <c r="P273" s="2"/>
      <c r="Q273" s="2"/>
    </row>
    <row r="274" thickBot="1">
      <c r="A274" s="10"/>
      <c r="B274" s="53" t="s">
        <v>127</v>
      </c>
      <c r="C274" s="54"/>
      <c r="D274" s="54"/>
      <c r="E274" s="55" t="s">
        <v>423</v>
      </c>
      <c r="F274" s="54"/>
      <c r="G274" s="54"/>
      <c r="H274" s="56"/>
      <c r="I274" s="54"/>
      <c r="J274" s="56"/>
      <c r="K274" s="54"/>
      <c r="L274" s="54"/>
      <c r="M274" s="13"/>
      <c r="N274" s="2"/>
      <c r="O274" s="2"/>
      <c r="P274" s="2"/>
      <c r="Q274" s="2"/>
    </row>
    <row r="275" thickTop="1">
      <c r="A275" s="10"/>
      <c r="B275" s="44">
        <v>96</v>
      </c>
      <c r="C275" s="45" t="s">
        <v>424</v>
      </c>
      <c r="D275" s="45"/>
      <c r="E275" s="45" t="s">
        <v>425</v>
      </c>
      <c r="F275" s="45" t="s">
        <v>7</v>
      </c>
      <c r="G275" s="46" t="s">
        <v>181</v>
      </c>
      <c r="H275" s="57">
        <v>48</v>
      </c>
      <c r="I275" s="58">
        <v>1780.96</v>
      </c>
      <c r="J275" s="59">
        <f>ROUND(H275*I275,2)</f>
        <v>85486.080000000002</v>
      </c>
      <c r="K275" s="60">
        <v>0.20999999999999999</v>
      </c>
      <c r="L275" s="61">
        <f>ROUND(J275*1.21,2)</f>
        <v>103438.16</v>
      </c>
      <c r="M275" s="13"/>
      <c r="N275" s="2"/>
      <c r="O275" s="2"/>
      <c r="P275" s="2"/>
      <c r="Q275" s="33">
        <f>IF(ISNUMBER(K275),IF(H275&gt;0,IF(I275&gt;0,J275,0),0),0)</f>
        <v>85486.080000000002</v>
      </c>
      <c r="R275" s="9">
        <f>IF(ISNUMBER(K275)=FALSE,J275,0)</f>
        <v>0</v>
      </c>
    </row>
    <row r="276">
      <c r="A276" s="10"/>
      <c r="B276" s="51" t="s">
        <v>125</v>
      </c>
      <c r="C276" s="1"/>
      <c r="D276" s="1"/>
      <c r="E276" s="52" t="s">
        <v>7</v>
      </c>
      <c r="F276" s="1"/>
      <c r="G276" s="1"/>
      <c r="H276" s="43"/>
      <c r="I276" s="1"/>
      <c r="J276" s="43"/>
      <c r="K276" s="1"/>
      <c r="L276" s="1"/>
      <c r="M276" s="13"/>
      <c r="N276" s="2"/>
      <c r="O276" s="2"/>
      <c r="P276" s="2"/>
      <c r="Q276" s="2"/>
    </row>
    <row r="277" thickBot="1">
      <c r="A277" s="10"/>
      <c r="B277" s="53" t="s">
        <v>127</v>
      </c>
      <c r="C277" s="54"/>
      <c r="D277" s="54"/>
      <c r="E277" s="55" t="s">
        <v>426</v>
      </c>
      <c r="F277" s="54"/>
      <c r="G277" s="54"/>
      <c r="H277" s="56"/>
      <c r="I277" s="54"/>
      <c r="J277" s="56"/>
      <c r="K277" s="54"/>
      <c r="L277" s="54"/>
      <c r="M277" s="13"/>
      <c r="N277" s="2"/>
      <c r="O277" s="2"/>
      <c r="P277" s="2"/>
      <c r="Q277" s="2"/>
    </row>
    <row r="278" thickTop="1">
      <c r="A278" s="10"/>
      <c r="B278" s="44">
        <v>97</v>
      </c>
      <c r="C278" s="45" t="s">
        <v>427</v>
      </c>
      <c r="D278" s="45"/>
      <c r="E278" s="45" t="s">
        <v>428</v>
      </c>
      <c r="F278" s="45" t="s">
        <v>7</v>
      </c>
      <c r="G278" s="46" t="s">
        <v>181</v>
      </c>
      <c r="H278" s="57">
        <v>56</v>
      </c>
      <c r="I278" s="58">
        <v>7350.8500000000004</v>
      </c>
      <c r="J278" s="59">
        <f>ROUND(H278*I278,2)</f>
        <v>411647.59999999998</v>
      </c>
      <c r="K278" s="60">
        <v>0.20999999999999999</v>
      </c>
      <c r="L278" s="61">
        <f>ROUND(J278*1.21,2)</f>
        <v>498093.59999999998</v>
      </c>
      <c r="M278" s="13"/>
      <c r="N278" s="2"/>
      <c r="O278" s="2"/>
      <c r="P278" s="2"/>
      <c r="Q278" s="33">
        <f>IF(ISNUMBER(K278),IF(H278&gt;0,IF(I278&gt;0,J278,0),0),0)</f>
        <v>411647.59999999998</v>
      </c>
      <c r="R278" s="9">
        <f>IF(ISNUMBER(K278)=FALSE,J278,0)</f>
        <v>0</v>
      </c>
    </row>
    <row r="279">
      <c r="A279" s="10"/>
      <c r="B279" s="51" t="s">
        <v>125</v>
      </c>
      <c r="C279" s="1"/>
      <c r="D279" s="1"/>
      <c r="E279" s="52" t="s">
        <v>7</v>
      </c>
      <c r="F279" s="1"/>
      <c r="G279" s="1"/>
      <c r="H279" s="43"/>
      <c r="I279" s="1"/>
      <c r="J279" s="43"/>
      <c r="K279" s="1"/>
      <c r="L279" s="1"/>
      <c r="M279" s="13"/>
      <c r="N279" s="2"/>
      <c r="O279" s="2"/>
      <c r="P279" s="2"/>
      <c r="Q279" s="2"/>
    </row>
    <row r="280" thickBot="1">
      <c r="A280" s="10"/>
      <c r="B280" s="53" t="s">
        <v>127</v>
      </c>
      <c r="C280" s="54"/>
      <c r="D280" s="54"/>
      <c r="E280" s="55" t="s">
        <v>429</v>
      </c>
      <c r="F280" s="54"/>
      <c r="G280" s="54"/>
      <c r="H280" s="56"/>
      <c r="I280" s="54"/>
      <c r="J280" s="56"/>
      <c r="K280" s="54"/>
      <c r="L280" s="54"/>
      <c r="M280" s="13"/>
      <c r="N280" s="2"/>
      <c r="O280" s="2"/>
      <c r="P280" s="2"/>
      <c r="Q280" s="2"/>
    </row>
    <row r="281" thickTop="1">
      <c r="A281" s="10"/>
      <c r="B281" s="44">
        <v>98</v>
      </c>
      <c r="C281" s="45" t="s">
        <v>430</v>
      </c>
      <c r="D281" s="45"/>
      <c r="E281" s="45" t="s">
        <v>431</v>
      </c>
      <c r="F281" s="45" t="s">
        <v>7</v>
      </c>
      <c r="G281" s="46" t="s">
        <v>146</v>
      </c>
      <c r="H281" s="57">
        <v>121</v>
      </c>
      <c r="I281" s="58">
        <v>456.49000000000001</v>
      </c>
      <c r="J281" s="59">
        <f>ROUND(H281*I281,2)</f>
        <v>55235.290000000001</v>
      </c>
      <c r="K281" s="60">
        <v>0.20999999999999999</v>
      </c>
      <c r="L281" s="61">
        <f>ROUND(J281*1.21,2)</f>
        <v>66834.699999999997</v>
      </c>
      <c r="M281" s="13"/>
      <c r="N281" s="2"/>
      <c r="O281" s="2"/>
      <c r="P281" s="2"/>
      <c r="Q281" s="33">
        <f>IF(ISNUMBER(K281),IF(H281&gt;0,IF(I281&gt;0,J281,0),0),0)</f>
        <v>55235.290000000001</v>
      </c>
      <c r="R281" s="9">
        <f>IF(ISNUMBER(K281)=FALSE,J281,0)</f>
        <v>0</v>
      </c>
    </row>
    <row r="282">
      <c r="A282" s="10"/>
      <c r="B282" s="51" t="s">
        <v>125</v>
      </c>
      <c r="C282" s="1"/>
      <c r="D282" s="1"/>
      <c r="E282" s="52" t="s">
        <v>7</v>
      </c>
      <c r="F282" s="1"/>
      <c r="G282" s="1"/>
      <c r="H282" s="43"/>
      <c r="I282" s="1"/>
      <c r="J282" s="43"/>
      <c r="K282" s="1"/>
      <c r="L282" s="1"/>
      <c r="M282" s="13"/>
      <c r="N282" s="2"/>
      <c r="O282" s="2"/>
      <c r="P282" s="2"/>
      <c r="Q282" s="2"/>
    </row>
    <row r="283" thickBot="1">
      <c r="A283" s="10"/>
      <c r="B283" s="53" t="s">
        <v>127</v>
      </c>
      <c r="C283" s="54"/>
      <c r="D283" s="54"/>
      <c r="E283" s="55" t="s">
        <v>432</v>
      </c>
      <c r="F283" s="54"/>
      <c r="G283" s="54"/>
      <c r="H283" s="56"/>
      <c r="I283" s="54"/>
      <c r="J283" s="56"/>
      <c r="K283" s="54"/>
      <c r="L283" s="54"/>
      <c r="M283" s="13"/>
      <c r="N283" s="2"/>
      <c r="O283" s="2"/>
      <c r="P283" s="2"/>
      <c r="Q283" s="2"/>
    </row>
    <row r="284" thickTop="1">
      <c r="A284" s="10"/>
      <c r="B284" s="44">
        <v>99</v>
      </c>
      <c r="C284" s="45" t="s">
        <v>433</v>
      </c>
      <c r="D284" s="45"/>
      <c r="E284" s="45" t="s">
        <v>434</v>
      </c>
      <c r="F284" s="45" t="s">
        <v>7</v>
      </c>
      <c r="G284" s="46" t="s">
        <v>146</v>
      </c>
      <c r="H284" s="57">
        <v>28</v>
      </c>
      <c r="I284" s="58">
        <v>180.31999999999999</v>
      </c>
      <c r="J284" s="59">
        <f>ROUND(H284*I284,2)</f>
        <v>5048.96</v>
      </c>
      <c r="K284" s="60">
        <v>0.20999999999999999</v>
      </c>
      <c r="L284" s="61">
        <f>ROUND(J284*1.21,2)</f>
        <v>6109.2399999999998</v>
      </c>
      <c r="M284" s="13"/>
      <c r="N284" s="2"/>
      <c r="O284" s="2"/>
      <c r="P284" s="2"/>
      <c r="Q284" s="33">
        <f>IF(ISNUMBER(K284),IF(H284&gt;0,IF(I284&gt;0,J284,0),0),0)</f>
        <v>5048.96</v>
      </c>
      <c r="R284" s="9">
        <f>IF(ISNUMBER(K284)=FALSE,J284,0)</f>
        <v>0</v>
      </c>
    </row>
    <row r="285">
      <c r="A285" s="10"/>
      <c r="B285" s="51" t="s">
        <v>125</v>
      </c>
      <c r="C285" s="1"/>
      <c r="D285" s="1"/>
      <c r="E285" s="52" t="s">
        <v>435</v>
      </c>
      <c r="F285" s="1"/>
      <c r="G285" s="1"/>
      <c r="H285" s="43"/>
      <c r="I285" s="1"/>
      <c r="J285" s="43"/>
      <c r="K285" s="1"/>
      <c r="L285" s="1"/>
      <c r="M285" s="13"/>
      <c r="N285" s="2"/>
      <c r="O285" s="2"/>
      <c r="P285" s="2"/>
      <c r="Q285" s="2"/>
    </row>
    <row r="286" thickBot="1">
      <c r="A286" s="10"/>
      <c r="B286" s="53" t="s">
        <v>127</v>
      </c>
      <c r="C286" s="54"/>
      <c r="D286" s="54"/>
      <c r="E286" s="55" t="s">
        <v>436</v>
      </c>
      <c r="F286" s="54"/>
      <c r="G286" s="54"/>
      <c r="H286" s="56"/>
      <c r="I286" s="54"/>
      <c r="J286" s="56"/>
      <c r="K286" s="54"/>
      <c r="L286" s="54"/>
      <c r="M286" s="13"/>
      <c r="N286" s="2"/>
      <c r="O286" s="2"/>
      <c r="P286" s="2"/>
      <c r="Q286" s="2"/>
    </row>
    <row r="287" thickTop="1">
      <c r="A287" s="10"/>
      <c r="B287" s="44">
        <v>100</v>
      </c>
      <c r="C287" s="45" t="s">
        <v>437</v>
      </c>
      <c r="D287" s="45"/>
      <c r="E287" s="45" t="s">
        <v>438</v>
      </c>
      <c r="F287" s="45" t="s">
        <v>7</v>
      </c>
      <c r="G287" s="46" t="s">
        <v>146</v>
      </c>
      <c r="H287" s="57">
        <v>115</v>
      </c>
      <c r="I287" s="58">
        <v>283.86000000000001</v>
      </c>
      <c r="J287" s="59">
        <f>ROUND(H287*I287,2)</f>
        <v>32643.900000000001</v>
      </c>
      <c r="K287" s="60">
        <v>0.20999999999999999</v>
      </c>
      <c r="L287" s="61">
        <f>ROUND(J287*1.21,2)</f>
        <v>39499.120000000003</v>
      </c>
      <c r="M287" s="13"/>
      <c r="N287" s="2"/>
      <c r="O287" s="2"/>
      <c r="P287" s="2"/>
      <c r="Q287" s="33">
        <f>IF(ISNUMBER(K287),IF(H287&gt;0,IF(I287&gt;0,J287,0),0),0)</f>
        <v>32643.900000000001</v>
      </c>
      <c r="R287" s="9">
        <f>IF(ISNUMBER(K287)=FALSE,J287,0)</f>
        <v>0</v>
      </c>
    </row>
    <row r="288">
      <c r="A288" s="10"/>
      <c r="B288" s="51" t="s">
        <v>125</v>
      </c>
      <c r="C288" s="1"/>
      <c r="D288" s="1"/>
      <c r="E288" s="52" t="s">
        <v>7</v>
      </c>
      <c r="F288" s="1"/>
      <c r="G288" s="1"/>
      <c r="H288" s="43"/>
      <c r="I288" s="1"/>
      <c r="J288" s="43"/>
      <c r="K288" s="1"/>
      <c r="L288" s="1"/>
      <c r="M288" s="13"/>
      <c r="N288" s="2"/>
      <c r="O288" s="2"/>
      <c r="P288" s="2"/>
      <c r="Q288" s="2"/>
    </row>
    <row r="289" thickBot="1">
      <c r="A289" s="10"/>
      <c r="B289" s="53" t="s">
        <v>127</v>
      </c>
      <c r="C289" s="54"/>
      <c r="D289" s="54"/>
      <c r="E289" s="55" t="s">
        <v>439</v>
      </c>
      <c r="F289" s="54"/>
      <c r="G289" s="54"/>
      <c r="H289" s="56"/>
      <c r="I289" s="54"/>
      <c r="J289" s="56"/>
      <c r="K289" s="54"/>
      <c r="L289" s="54"/>
      <c r="M289" s="13"/>
      <c r="N289" s="2"/>
      <c r="O289" s="2"/>
      <c r="P289" s="2"/>
      <c r="Q289" s="2"/>
    </row>
    <row r="290" thickTop="1">
      <c r="A290" s="10"/>
      <c r="B290" s="44">
        <v>101</v>
      </c>
      <c r="C290" s="45" t="s">
        <v>440</v>
      </c>
      <c r="D290" s="45"/>
      <c r="E290" s="45" t="s">
        <v>441</v>
      </c>
      <c r="F290" s="45" t="s">
        <v>7</v>
      </c>
      <c r="G290" s="46" t="s">
        <v>146</v>
      </c>
      <c r="H290" s="57">
        <v>54</v>
      </c>
      <c r="I290" s="58">
        <v>3635.6700000000001</v>
      </c>
      <c r="J290" s="59">
        <f>ROUND(H290*I290,2)</f>
        <v>196326.17999999999</v>
      </c>
      <c r="K290" s="60">
        <v>0.20999999999999999</v>
      </c>
      <c r="L290" s="61">
        <f>ROUND(J290*1.21,2)</f>
        <v>237554.67999999999</v>
      </c>
      <c r="M290" s="13"/>
      <c r="N290" s="2"/>
      <c r="O290" s="2"/>
      <c r="P290" s="2"/>
      <c r="Q290" s="33">
        <f>IF(ISNUMBER(K290),IF(H290&gt;0,IF(I290&gt;0,J290,0),0),0)</f>
        <v>196326.17999999999</v>
      </c>
      <c r="R290" s="9">
        <f>IF(ISNUMBER(K290)=FALSE,J290,0)</f>
        <v>0</v>
      </c>
    </row>
    <row r="291">
      <c r="A291" s="10"/>
      <c r="B291" s="51" t="s">
        <v>125</v>
      </c>
      <c r="C291" s="1"/>
      <c r="D291" s="1"/>
      <c r="E291" s="52" t="s">
        <v>7</v>
      </c>
      <c r="F291" s="1"/>
      <c r="G291" s="1"/>
      <c r="H291" s="43"/>
      <c r="I291" s="1"/>
      <c r="J291" s="43"/>
      <c r="K291" s="1"/>
      <c r="L291" s="1"/>
      <c r="M291" s="13"/>
      <c r="N291" s="2"/>
      <c r="O291" s="2"/>
      <c r="P291" s="2"/>
      <c r="Q291" s="2"/>
    </row>
    <row r="292" thickBot="1">
      <c r="A292" s="10"/>
      <c r="B292" s="53" t="s">
        <v>127</v>
      </c>
      <c r="C292" s="54"/>
      <c r="D292" s="54"/>
      <c r="E292" s="55" t="s">
        <v>442</v>
      </c>
      <c r="F292" s="54"/>
      <c r="G292" s="54"/>
      <c r="H292" s="56"/>
      <c r="I292" s="54"/>
      <c r="J292" s="56"/>
      <c r="K292" s="54"/>
      <c r="L292" s="54"/>
      <c r="M292" s="13"/>
      <c r="N292" s="2"/>
      <c r="O292" s="2"/>
      <c r="P292" s="2"/>
      <c r="Q292" s="2"/>
    </row>
    <row r="293" thickTop="1">
      <c r="A293" s="10"/>
      <c r="B293" s="44">
        <v>102</v>
      </c>
      <c r="C293" s="45" t="s">
        <v>443</v>
      </c>
      <c r="D293" s="45"/>
      <c r="E293" s="45" t="s">
        <v>444</v>
      </c>
      <c r="F293" s="45" t="s">
        <v>7</v>
      </c>
      <c r="G293" s="46" t="s">
        <v>146</v>
      </c>
      <c r="H293" s="57">
        <v>20</v>
      </c>
      <c r="I293" s="58">
        <v>227.16999999999999</v>
      </c>
      <c r="J293" s="59">
        <f>ROUND(H293*I293,2)</f>
        <v>4543.3999999999996</v>
      </c>
      <c r="K293" s="60">
        <v>0.20999999999999999</v>
      </c>
      <c r="L293" s="61">
        <f>ROUND(J293*1.21,2)</f>
        <v>5497.5100000000002</v>
      </c>
      <c r="M293" s="13"/>
      <c r="N293" s="2"/>
      <c r="O293" s="2"/>
      <c r="P293" s="2"/>
      <c r="Q293" s="33">
        <f>IF(ISNUMBER(K293),IF(H293&gt;0,IF(I293&gt;0,J293,0),0),0)</f>
        <v>4543.3999999999996</v>
      </c>
      <c r="R293" s="9">
        <f>IF(ISNUMBER(K293)=FALSE,J293,0)</f>
        <v>0</v>
      </c>
    </row>
    <row r="294">
      <c r="A294" s="10"/>
      <c r="B294" s="51" t="s">
        <v>125</v>
      </c>
      <c r="C294" s="1"/>
      <c r="D294" s="1"/>
      <c r="E294" s="52" t="s">
        <v>435</v>
      </c>
      <c r="F294" s="1"/>
      <c r="G294" s="1"/>
      <c r="H294" s="43"/>
      <c r="I294" s="1"/>
      <c r="J294" s="43"/>
      <c r="K294" s="1"/>
      <c r="L294" s="1"/>
      <c r="M294" s="13"/>
      <c r="N294" s="2"/>
      <c r="O294" s="2"/>
      <c r="P294" s="2"/>
      <c r="Q294" s="2"/>
    </row>
    <row r="295" thickBot="1">
      <c r="A295" s="10"/>
      <c r="B295" s="53" t="s">
        <v>127</v>
      </c>
      <c r="C295" s="54"/>
      <c r="D295" s="54"/>
      <c r="E295" s="55" t="s">
        <v>445</v>
      </c>
      <c r="F295" s="54"/>
      <c r="G295" s="54"/>
      <c r="H295" s="56"/>
      <c r="I295" s="54"/>
      <c r="J295" s="56"/>
      <c r="K295" s="54"/>
      <c r="L295" s="54"/>
      <c r="M295" s="13"/>
      <c r="N295" s="2"/>
      <c r="O295" s="2"/>
      <c r="P295" s="2"/>
      <c r="Q295" s="2"/>
    </row>
    <row r="296" thickTop="1">
      <c r="A296" s="10"/>
      <c r="B296" s="44">
        <v>103</v>
      </c>
      <c r="C296" s="45" t="s">
        <v>446</v>
      </c>
      <c r="D296" s="45"/>
      <c r="E296" s="45" t="s">
        <v>447</v>
      </c>
      <c r="F296" s="45" t="s">
        <v>7</v>
      </c>
      <c r="G296" s="46" t="s">
        <v>169</v>
      </c>
      <c r="H296" s="57">
        <v>2.25</v>
      </c>
      <c r="I296" s="58">
        <v>4291.2700000000004</v>
      </c>
      <c r="J296" s="59">
        <f>ROUND(H296*I296,2)</f>
        <v>9655.3600000000006</v>
      </c>
      <c r="K296" s="60">
        <v>0.20999999999999999</v>
      </c>
      <c r="L296" s="61">
        <f>ROUND(J296*1.21,2)</f>
        <v>11682.99</v>
      </c>
      <c r="M296" s="13"/>
      <c r="N296" s="2"/>
      <c r="O296" s="2"/>
      <c r="P296" s="2"/>
      <c r="Q296" s="33">
        <f>IF(ISNUMBER(K296),IF(H296&gt;0,IF(I296&gt;0,J296,0),0),0)</f>
        <v>9655.3600000000006</v>
      </c>
      <c r="R296" s="9">
        <f>IF(ISNUMBER(K296)=FALSE,J296,0)</f>
        <v>0</v>
      </c>
    </row>
    <row r="297">
      <c r="A297" s="10"/>
      <c r="B297" s="51" t="s">
        <v>125</v>
      </c>
      <c r="C297" s="1"/>
      <c r="D297" s="1"/>
      <c r="E297" s="52" t="s">
        <v>7</v>
      </c>
      <c r="F297" s="1"/>
      <c r="G297" s="1"/>
      <c r="H297" s="43"/>
      <c r="I297" s="1"/>
      <c r="J297" s="43"/>
      <c r="K297" s="1"/>
      <c r="L297" s="1"/>
      <c r="M297" s="13"/>
      <c r="N297" s="2"/>
      <c r="O297" s="2"/>
      <c r="P297" s="2"/>
      <c r="Q297" s="2"/>
    </row>
    <row r="298" thickBot="1">
      <c r="A298" s="10"/>
      <c r="B298" s="53" t="s">
        <v>127</v>
      </c>
      <c r="C298" s="54"/>
      <c r="D298" s="54"/>
      <c r="E298" s="55" t="s">
        <v>448</v>
      </c>
      <c r="F298" s="54"/>
      <c r="G298" s="54"/>
      <c r="H298" s="56"/>
      <c r="I298" s="54"/>
      <c r="J298" s="56"/>
      <c r="K298" s="54"/>
      <c r="L298" s="54"/>
      <c r="M298" s="13"/>
      <c r="N298" s="2"/>
      <c r="O298" s="2"/>
      <c r="P298" s="2"/>
      <c r="Q298" s="2"/>
    </row>
    <row r="299" thickTop="1">
      <c r="A299" s="10"/>
      <c r="B299" s="44">
        <v>104</v>
      </c>
      <c r="C299" s="45" t="s">
        <v>449</v>
      </c>
      <c r="D299" s="45"/>
      <c r="E299" s="45" t="s">
        <v>450</v>
      </c>
      <c r="F299" s="45" t="s">
        <v>7</v>
      </c>
      <c r="G299" s="46" t="s">
        <v>169</v>
      </c>
      <c r="H299" s="57">
        <v>1</v>
      </c>
      <c r="I299" s="58">
        <v>779.51999999999998</v>
      </c>
      <c r="J299" s="59">
        <f>ROUND(H299*I299,2)</f>
        <v>779.51999999999998</v>
      </c>
      <c r="K299" s="60">
        <v>0.20999999999999999</v>
      </c>
      <c r="L299" s="61">
        <f>ROUND(J299*1.21,2)</f>
        <v>943.22000000000003</v>
      </c>
      <c r="M299" s="13"/>
      <c r="N299" s="2"/>
      <c r="O299" s="2"/>
      <c r="P299" s="2"/>
      <c r="Q299" s="33">
        <f>IF(ISNUMBER(K299),IF(H299&gt;0,IF(I299&gt;0,J299,0),0),0)</f>
        <v>779.51999999999998</v>
      </c>
      <c r="R299" s="9">
        <f>IF(ISNUMBER(K299)=FALSE,J299,0)</f>
        <v>0</v>
      </c>
    </row>
    <row r="300">
      <c r="A300" s="10"/>
      <c r="B300" s="51" t="s">
        <v>125</v>
      </c>
      <c r="C300" s="1"/>
      <c r="D300" s="1"/>
      <c r="E300" s="52" t="s">
        <v>435</v>
      </c>
      <c r="F300" s="1"/>
      <c r="G300" s="1"/>
      <c r="H300" s="43"/>
      <c r="I300" s="1"/>
      <c r="J300" s="43"/>
      <c r="K300" s="1"/>
      <c r="L300" s="1"/>
      <c r="M300" s="13"/>
      <c r="N300" s="2"/>
      <c r="O300" s="2"/>
      <c r="P300" s="2"/>
      <c r="Q300" s="2"/>
    </row>
    <row r="301" thickBot="1">
      <c r="A301" s="10"/>
      <c r="B301" s="53" t="s">
        <v>127</v>
      </c>
      <c r="C301" s="54"/>
      <c r="D301" s="54"/>
      <c r="E301" s="55" t="s">
        <v>451</v>
      </c>
      <c r="F301" s="54"/>
      <c r="G301" s="54"/>
      <c r="H301" s="56"/>
      <c r="I301" s="54"/>
      <c r="J301" s="56"/>
      <c r="K301" s="54"/>
      <c r="L301" s="54"/>
      <c r="M301" s="13"/>
      <c r="N301" s="2"/>
      <c r="O301" s="2"/>
      <c r="P301" s="2"/>
      <c r="Q301" s="2"/>
    </row>
    <row r="302" thickTop="1">
      <c r="A302" s="10"/>
      <c r="B302" s="44">
        <v>105</v>
      </c>
      <c r="C302" s="45" t="s">
        <v>452</v>
      </c>
      <c r="D302" s="45"/>
      <c r="E302" s="45" t="s">
        <v>453</v>
      </c>
      <c r="F302" s="45" t="s">
        <v>7</v>
      </c>
      <c r="G302" s="46" t="s">
        <v>169</v>
      </c>
      <c r="H302" s="57">
        <v>1</v>
      </c>
      <c r="I302" s="58">
        <v>4877.6899999999996</v>
      </c>
      <c r="J302" s="59">
        <f>ROUND(H302*I302,2)</f>
        <v>4877.6899999999996</v>
      </c>
      <c r="K302" s="60">
        <v>0.20999999999999999</v>
      </c>
      <c r="L302" s="61">
        <f>ROUND(J302*1.21,2)</f>
        <v>5902</v>
      </c>
      <c r="M302" s="13"/>
      <c r="N302" s="2"/>
      <c r="O302" s="2"/>
      <c r="P302" s="2"/>
      <c r="Q302" s="33">
        <f>IF(ISNUMBER(K302),IF(H302&gt;0,IF(I302&gt;0,J302,0),0),0)</f>
        <v>4877.6899999999996</v>
      </c>
      <c r="R302" s="9">
        <f>IF(ISNUMBER(K302)=FALSE,J302,0)</f>
        <v>0</v>
      </c>
    </row>
    <row r="303">
      <c r="A303" s="10"/>
      <c r="B303" s="51" t="s">
        <v>125</v>
      </c>
      <c r="C303" s="1"/>
      <c r="D303" s="1"/>
      <c r="E303" s="52" t="s">
        <v>7</v>
      </c>
      <c r="F303" s="1"/>
      <c r="G303" s="1"/>
      <c r="H303" s="43"/>
      <c r="I303" s="1"/>
      <c r="J303" s="43"/>
      <c r="K303" s="1"/>
      <c r="L303" s="1"/>
      <c r="M303" s="13"/>
      <c r="N303" s="2"/>
      <c r="O303" s="2"/>
      <c r="P303" s="2"/>
      <c r="Q303" s="2"/>
    </row>
    <row r="304" thickBot="1">
      <c r="A304" s="10"/>
      <c r="B304" s="53" t="s">
        <v>127</v>
      </c>
      <c r="C304" s="54"/>
      <c r="D304" s="54"/>
      <c r="E304" s="55" t="s">
        <v>454</v>
      </c>
      <c r="F304" s="54"/>
      <c r="G304" s="54"/>
      <c r="H304" s="56"/>
      <c r="I304" s="54"/>
      <c r="J304" s="56"/>
      <c r="K304" s="54"/>
      <c r="L304" s="54"/>
      <c r="M304" s="13"/>
      <c r="N304" s="2"/>
      <c r="O304" s="2"/>
      <c r="P304" s="2"/>
      <c r="Q304" s="2"/>
    </row>
    <row r="305" thickTop="1">
      <c r="A305" s="10"/>
      <c r="B305" s="44">
        <v>106</v>
      </c>
      <c r="C305" s="45" t="s">
        <v>455</v>
      </c>
      <c r="D305" s="45"/>
      <c r="E305" s="45" t="s">
        <v>456</v>
      </c>
      <c r="F305" s="45" t="s">
        <v>7</v>
      </c>
      <c r="G305" s="46" t="s">
        <v>146</v>
      </c>
      <c r="H305" s="57">
        <v>40</v>
      </c>
      <c r="I305" s="58">
        <v>2319.77</v>
      </c>
      <c r="J305" s="59">
        <f>ROUND(H305*I305,2)</f>
        <v>92790.800000000003</v>
      </c>
      <c r="K305" s="60">
        <v>0.20999999999999999</v>
      </c>
      <c r="L305" s="61">
        <f>ROUND(J305*1.21,2)</f>
        <v>112276.87</v>
      </c>
      <c r="M305" s="13"/>
      <c r="N305" s="2"/>
      <c r="O305" s="2"/>
      <c r="P305" s="2"/>
      <c r="Q305" s="33">
        <f>IF(ISNUMBER(K305),IF(H305&gt;0,IF(I305&gt;0,J305,0),0),0)</f>
        <v>92790.800000000003</v>
      </c>
      <c r="R305" s="9">
        <f>IF(ISNUMBER(K305)=FALSE,J305,0)</f>
        <v>0</v>
      </c>
    </row>
    <row r="306">
      <c r="A306" s="10"/>
      <c r="B306" s="51" t="s">
        <v>125</v>
      </c>
      <c r="C306" s="1"/>
      <c r="D306" s="1"/>
      <c r="E306" s="52" t="s">
        <v>7</v>
      </c>
      <c r="F306" s="1"/>
      <c r="G306" s="1"/>
      <c r="H306" s="43"/>
      <c r="I306" s="1"/>
      <c r="J306" s="43"/>
      <c r="K306" s="1"/>
      <c r="L306" s="1"/>
      <c r="M306" s="13"/>
      <c r="N306" s="2"/>
      <c r="O306" s="2"/>
      <c r="P306" s="2"/>
      <c r="Q306" s="2"/>
    </row>
    <row r="307" thickBot="1">
      <c r="A307" s="10"/>
      <c r="B307" s="53" t="s">
        <v>127</v>
      </c>
      <c r="C307" s="54"/>
      <c r="D307" s="54"/>
      <c r="E307" s="55" t="s">
        <v>457</v>
      </c>
      <c r="F307" s="54"/>
      <c r="G307" s="54"/>
      <c r="H307" s="56"/>
      <c r="I307" s="54"/>
      <c r="J307" s="56"/>
      <c r="K307" s="54"/>
      <c r="L307" s="54"/>
      <c r="M307" s="13"/>
      <c r="N307" s="2"/>
      <c r="O307" s="2"/>
      <c r="P307" s="2"/>
      <c r="Q307" s="2"/>
    </row>
    <row r="308" thickTop="1">
      <c r="A308" s="10"/>
      <c r="B308" s="44">
        <v>107</v>
      </c>
      <c r="C308" s="45" t="s">
        <v>458</v>
      </c>
      <c r="D308" s="45"/>
      <c r="E308" s="45" t="s">
        <v>459</v>
      </c>
      <c r="F308" s="45" t="s">
        <v>7</v>
      </c>
      <c r="G308" s="46" t="s">
        <v>146</v>
      </c>
      <c r="H308" s="57">
        <v>2</v>
      </c>
      <c r="I308" s="58">
        <v>28176.580000000002</v>
      </c>
      <c r="J308" s="59">
        <f>ROUND(H308*I308,2)</f>
        <v>56353.160000000003</v>
      </c>
      <c r="K308" s="60">
        <v>0.20999999999999999</v>
      </c>
      <c r="L308" s="61">
        <f>ROUND(J308*1.21,2)</f>
        <v>68187.320000000007</v>
      </c>
      <c r="M308" s="13"/>
      <c r="N308" s="2"/>
      <c r="O308" s="2"/>
      <c r="P308" s="2"/>
      <c r="Q308" s="33">
        <f>IF(ISNUMBER(K308),IF(H308&gt;0,IF(I308&gt;0,J308,0),0),0)</f>
        <v>56353.160000000003</v>
      </c>
      <c r="R308" s="9">
        <f>IF(ISNUMBER(K308)=FALSE,J308,0)</f>
        <v>0</v>
      </c>
    </row>
    <row r="309">
      <c r="A309" s="10"/>
      <c r="B309" s="51" t="s">
        <v>125</v>
      </c>
      <c r="C309" s="1"/>
      <c r="D309" s="1"/>
      <c r="E309" s="52" t="s">
        <v>7</v>
      </c>
      <c r="F309" s="1"/>
      <c r="G309" s="1"/>
      <c r="H309" s="43"/>
      <c r="I309" s="1"/>
      <c r="J309" s="43"/>
      <c r="K309" s="1"/>
      <c r="L309" s="1"/>
      <c r="M309" s="13"/>
      <c r="N309" s="2"/>
      <c r="O309" s="2"/>
      <c r="P309" s="2"/>
      <c r="Q309" s="2"/>
    </row>
    <row r="310" thickBot="1">
      <c r="A310" s="10"/>
      <c r="B310" s="53" t="s">
        <v>127</v>
      </c>
      <c r="C310" s="54"/>
      <c r="D310" s="54"/>
      <c r="E310" s="55" t="s">
        <v>460</v>
      </c>
      <c r="F310" s="54"/>
      <c r="G310" s="54"/>
      <c r="H310" s="56"/>
      <c r="I310" s="54"/>
      <c r="J310" s="56"/>
      <c r="K310" s="54"/>
      <c r="L310" s="54"/>
      <c r="M310" s="13"/>
      <c r="N310" s="2"/>
      <c r="O310" s="2"/>
      <c r="P310" s="2"/>
      <c r="Q310" s="2"/>
    </row>
    <row r="311" thickTop="1">
      <c r="A311" s="10"/>
      <c r="B311" s="44">
        <v>108</v>
      </c>
      <c r="C311" s="45" t="s">
        <v>461</v>
      </c>
      <c r="D311" s="45" t="s">
        <v>202</v>
      </c>
      <c r="E311" s="45" t="s">
        <v>462</v>
      </c>
      <c r="F311" s="45" t="s">
        <v>7</v>
      </c>
      <c r="G311" s="46" t="s">
        <v>169</v>
      </c>
      <c r="H311" s="57">
        <v>2789.5830000000001</v>
      </c>
      <c r="I311" s="58">
        <v>127.61</v>
      </c>
      <c r="J311" s="59">
        <f>ROUND(H311*I311,2)</f>
        <v>355978.69</v>
      </c>
      <c r="K311" s="60">
        <v>0.20999999999999999</v>
      </c>
      <c r="L311" s="61">
        <f>ROUND(J311*1.21,2)</f>
        <v>430734.21000000002</v>
      </c>
      <c r="M311" s="13"/>
      <c r="N311" s="2"/>
      <c r="O311" s="2"/>
      <c r="P311" s="2"/>
      <c r="Q311" s="33">
        <f>IF(ISNUMBER(K311),IF(H311&gt;0,IF(I311&gt;0,J311,0),0),0)</f>
        <v>355978.69</v>
      </c>
      <c r="R311" s="9">
        <f>IF(ISNUMBER(K311)=FALSE,J311,0)</f>
        <v>0</v>
      </c>
    </row>
    <row r="312">
      <c r="A312" s="10"/>
      <c r="B312" s="51" t="s">
        <v>125</v>
      </c>
      <c r="C312" s="1"/>
      <c r="D312" s="1"/>
      <c r="E312" s="52" t="s">
        <v>463</v>
      </c>
      <c r="F312" s="1"/>
      <c r="G312" s="1"/>
      <c r="H312" s="43"/>
      <c r="I312" s="1"/>
      <c r="J312" s="43"/>
      <c r="K312" s="1"/>
      <c r="L312" s="1"/>
      <c r="M312" s="13"/>
      <c r="N312" s="2"/>
      <c r="O312" s="2"/>
      <c r="P312" s="2"/>
      <c r="Q312" s="2"/>
    </row>
    <row r="313" thickBot="1">
      <c r="A313" s="10"/>
      <c r="B313" s="53" t="s">
        <v>127</v>
      </c>
      <c r="C313" s="54"/>
      <c r="D313" s="54"/>
      <c r="E313" s="55" t="s">
        <v>464</v>
      </c>
      <c r="F313" s="54"/>
      <c r="G313" s="54"/>
      <c r="H313" s="56"/>
      <c r="I313" s="54"/>
      <c r="J313" s="56"/>
      <c r="K313" s="54"/>
      <c r="L313" s="54"/>
      <c r="M313" s="13"/>
      <c r="N313" s="2"/>
      <c r="O313" s="2"/>
      <c r="P313" s="2"/>
      <c r="Q313" s="2"/>
    </row>
    <row r="314" thickTop="1">
      <c r="A314" s="10"/>
      <c r="B314" s="44">
        <v>109</v>
      </c>
      <c r="C314" s="45" t="s">
        <v>461</v>
      </c>
      <c r="D314" s="45" t="s">
        <v>465</v>
      </c>
      <c r="E314" s="45" t="s">
        <v>462</v>
      </c>
      <c r="F314" s="45" t="s">
        <v>7</v>
      </c>
      <c r="G314" s="46" t="s">
        <v>169</v>
      </c>
      <c r="H314" s="57">
        <v>87.625</v>
      </c>
      <c r="I314" s="58">
        <v>127.61</v>
      </c>
      <c r="J314" s="59">
        <f>ROUND(H314*I314,2)</f>
        <v>11181.83</v>
      </c>
      <c r="K314" s="60">
        <v>0.20999999999999999</v>
      </c>
      <c r="L314" s="61">
        <f>ROUND(J314*1.21,2)</f>
        <v>13530.01</v>
      </c>
      <c r="M314" s="13"/>
      <c r="N314" s="2"/>
      <c r="O314" s="2"/>
      <c r="P314" s="2"/>
      <c r="Q314" s="33">
        <f>IF(ISNUMBER(K314),IF(H314&gt;0,IF(I314&gt;0,J314,0),0),0)</f>
        <v>11181.83</v>
      </c>
      <c r="R314" s="9">
        <f>IF(ISNUMBER(K314)=FALSE,J314,0)</f>
        <v>0</v>
      </c>
    </row>
    <row r="315">
      <c r="A315" s="10"/>
      <c r="B315" s="51" t="s">
        <v>125</v>
      </c>
      <c r="C315" s="1"/>
      <c r="D315" s="1"/>
      <c r="E315" s="52" t="s">
        <v>466</v>
      </c>
      <c r="F315" s="1"/>
      <c r="G315" s="1"/>
      <c r="H315" s="43"/>
      <c r="I315" s="1"/>
      <c r="J315" s="43"/>
      <c r="K315" s="1"/>
      <c r="L315" s="1"/>
      <c r="M315" s="13"/>
      <c r="N315" s="2"/>
      <c r="O315" s="2"/>
      <c r="P315" s="2"/>
      <c r="Q315" s="2"/>
    </row>
    <row r="316" thickBot="1">
      <c r="A316" s="10"/>
      <c r="B316" s="53" t="s">
        <v>127</v>
      </c>
      <c r="C316" s="54"/>
      <c r="D316" s="54"/>
      <c r="E316" s="55" t="s">
        <v>467</v>
      </c>
      <c r="F316" s="54"/>
      <c r="G316" s="54"/>
      <c r="H316" s="56"/>
      <c r="I316" s="54"/>
      <c r="J316" s="56"/>
      <c r="K316" s="54"/>
      <c r="L316" s="54"/>
      <c r="M316" s="13"/>
      <c r="N316" s="2"/>
      <c r="O316" s="2"/>
      <c r="P316" s="2"/>
      <c r="Q316" s="2"/>
    </row>
    <row r="317" thickTop="1">
      <c r="A317" s="10"/>
      <c r="B317" s="44">
        <v>110</v>
      </c>
      <c r="C317" s="45" t="s">
        <v>461</v>
      </c>
      <c r="D317" s="45" t="s">
        <v>199</v>
      </c>
      <c r="E317" s="45" t="s">
        <v>462</v>
      </c>
      <c r="F317" s="45" t="s">
        <v>7</v>
      </c>
      <c r="G317" s="46" t="s">
        <v>169</v>
      </c>
      <c r="H317" s="57">
        <v>573.99300000000005</v>
      </c>
      <c r="I317" s="58">
        <v>127.61</v>
      </c>
      <c r="J317" s="59">
        <f>ROUND(H317*I317,2)</f>
        <v>73247.25</v>
      </c>
      <c r="K317" s="60">
        <v>0.20999999999999999</v>
      </c>
      <c r="L317" s="61">
        <f>ROUND(J317*1.21,2)</f>
        <v>88629.169999999998</v>
      </c>
      <c r="M317" s="13"/>
      <c r="N317" s="2"/>
      <c r="O317" s="2"/>
      <c r="P317" s="2"/>
      <c r="Q317" s="33">
        <f>IF(ISNUMBER(K317),IF(H317&gt;0,IF(I317&gt;0,J317,0),0),0)</f>
        <v>73247.25</v>
      </c>
      <c r="R317" s="9">
        <f>IF(ISNUMBER(K317)=FALSE,J317,0)</f>
        <v>0</v>
      </c>
    </row>
    <row r="318">
      <c r="A318" s="10"/>
      <c r="B318" s="51" t="s">
        <v>125</v>
      </c>
      <c r="C318" s="1"/>
      <c r="D318" s="1"/>
      <c r="E318" s="52" t="s">
        <v>468</v>
      </c>
      <c r="F318" s="1"/>
      <c r="G318" s="1"/>
      <c r="H318" s="43"/>
      <c r="I318" s="1"/>
      <c r="J318" s="43"/>
      <c r="K318" s="1"/>
      <c r="L318" s="1"/>
      <c r="M318" s="13"/>
      <c r="N318" s="2"/>
      <c r="O318" s="2"/>
      <c r="P318" s="2"/>
      <c r="Q318" s="2"/>
    </row>
    <row r="319" thickBot="1">
      <c r="A319" s="10"/>
      <c r="B319" s="53" t="s">
        <v>127</v>
      </c>
      <c r="C319" s="54"/>
      <c r="D319" s="54"/>
      <c r="E319" s="55" t="s">
        <v>469</v>
      </c>
      <c r="F319" s="54"/>
      <c r="G319" s="54"/>
      <c r="H319" s="56"/>
      <c r="I319" s="54"/>
      <c r="J319" s="56"/>
      <c r="K319" s="54"/>
      <c r="L319" s="54"/>
      <c r="M319" s="13"/>
      <c r="N319" s="2"/>
      <c r="O319" s="2"/>
      <c r="P319" s="2"/>
      <c r="Q319" s="2"/>
    </row>
    <row r="320" thickTop="1">
      <c r="A320" s="10"/>
      <c r="B320" s="44">
        <v>111</v>
      </c>
      <c r="C320" s="45" t="s">
        <v>470</v>
      </c>
      <c r="D320" s="45" t="s">
        <v>465</v>
      </c>
      <c r="E320" s="45" t="s">
        <v>471</v>
      </c>
      <c r="F320" s="45" t="s">
        <v>7</v>
      </c>
      <c r="G320" s="46" t="s">
        <v>169</v>
      </c>
      <c r="H320" s="57">
        <v>87.625</v>
      </c>
      <c r="I320" s="58">
        <v>368.63999999999999</v>
      </c>
      <c r="J320" s="59">
        <f>ROUND(H320*I320,2)</f>
        <v>32302.080000000002</v>
      </c>
      <c r="K320" s="60">
        <v>0.20999999999999999</v>
      </c>
      <c r="L320" s="61">
        <f>ROUND(J320*1.21,2)</f>
        <v>39085.519999999997</v>
      </c>
      <c r="M320" s="13"/>
      <c r="N320" s="2"/>
      <c r="O320" s="2"/>
      <c r="P320" s="2"/>
      <c r="Q320" s="33">
        <f>IF(ISNUMBER(K320),IF(H320&gt;0,IF(I320&gt;0,J320,0),0),0)</f>
        <v>32302.080000000002</v>
      </c>
      <c r="R320" s="9">
        <f>IF(ISNUMBER(K320)=FALSE,J320,0)</f>
        <v>0</v>
      </c>
    </row>
    <row r="321">
      <c r="A321" s="10"/>
      <c r="B321" s="51" t="s">
        <v>125</v>
      </c>
      <c r="C321" s="1"/>
      <c r="D321" s="1"/>
      <c r="E321" s="52" t="s">
        <v>466</v>
      </c>
      <c r="F321" s="1"/>
      <c r="G321" s="1"/>
      <c r="H321" s="43"/>
      <c r="I321" s="1"/>
      <c r="J321" s="43"/>
      <c r="K321" s="1"/>
      <c r="L321" s="1"/>
      <c r="M321" s="13"/>
      <c r="N321" s="2"/>
      <c r="O321" s="2"/>
      <c r="P321" s="2"/>
      <c r="Q321" s="2"/>
    </row>
    <row r="322" thickBot="1">
      <c r="A322" s="10"/>
      <c r="B322" s="53" t="s">
        <v>127</v>
      </c>
      <c r="C322" s="54"/>
      <c r="D322" s="54"/>
      <c r="E322" s="55" t="s">
        <v>467</v>
      </c>
      <c r="F322" s="54"/>
      <c r="G322" s="54"/>
      <c r="H322" s="56"/>
      <c r="I322" s="54"/>
      <c r="J322" s="56"/>
      <c r="K322" s="54"/>
      <c r="L322" s="54"/>
      <c r="M322" s="13"/>
      <c r="N322" s="2"/>
      <c r="O322" s="2"/>
      <c r="P322" s="2"/>
      <c r="Q322" s="2"/>
    </row>
    <row r="323" thickTop="1">
      <c r="A323" s="10"/>
      <c r="B323" s="44">
        <v>112</v>
      </c>
      <c r="C323" s="45" t="s">
        <v>470</v>
      </c>
      <c r="D323" s="45" t="s">
        <v>199</v>
      </c>
      <c r="E323" s="45" t="s">
        <v>471</v>
      </c>
      <c r="F323" s="45" t="s">
        <v>7</v>
      </c>
      <c r="G323" s="46" t="s">
        <v>169</v>
      </c>
      <c r="H323" s="57">
        <v>573.99300000000005</v>
      </c>
      <c r="I323" s="58">
        <v>368.63999999999999</v>
      </c>
      <c r="J323" s="59">
        <f>ROUND(H323*I323,2)</f>
        <v>211596.78</v>
      </c>
      <c r="K323" s="60">
        <v>0.20999999999999999</v>
      </c>
      <c r="L323" s="61">
        <f>ROUND(J323*1.21,2)</f>
        <v>256032.10000000001</v>
      </c>
      <c r="M323" s="13"/>
      <c r="N323" s="2"/>
      <c r="O323" s="2"/>
      <c r="P323" s="2"/>
      <c r="Q323" s="33">
        <f>IF(ISNUMBER(K323),IF(H323&gt;0,IF(I323&gt;0,J323,0),0),0)</f>
        <v>211596.78</v>
      </c>
      <c r="R323" s="9">
        <f>IF(ISNUMBER(K323)=FALSE,J323,0)</f>
        <v>0</v>
      </c>
    </row>
    <row r="324">
      <c r="A324" s="10"/>
      <c r="B324" s="51" t="s">
        <v>125</v>
      </c>
      <c r="C324" s="1"/>
      <c r="D324" s="1"/>
      <c r="E324" s="52" t="s">
        <v>468</v>
      </c>
      <c r="F324" s="1"/>
      <c r="G324" s="1"/>
      <c r="H324" s="43"/>
      <c r="I324" s="1"/>
      <c r="J324" s="43"/>
      <c r="K324" s="1"/>
      <c r="L324" s="1"/>
      <c r="M324" s="13"/>
      <c r="N324" s="2"/>
      <c r="O324" s="2"/>
      <c r="P324" s="2"/>
      <c r="Q324" s="2"/>
    </row>
    <row r="325" thickBot="1">
      <c r="A325" s="10"/>
      <c r="B325" s="53" t="s">
        <v>127</v>
      </c>
      <c r="C325" s="54"/>
      <c r="D325" s="54"/>
      <c r="E325" s="55" t="s">
        <v>469</v>
      </c>
      <c r="F325" s="54"/>
      <c r="G325" s="54"/>
      <c r="H325" s="56"/>
      <c r="I325" s="54"/>
      <c r="J325" s="56"/>
      <c r="K325" s="54"/>
      <c r="L325" s="54"/>
      <c r="M325" s="13"/>
      <c r="N325" s="2"/>
      <c r="O325" s="2"/>
      <c r="P325" s="2"/>
      <c r="Q325" s="2"/>
    </row>
    <row r="326" thickTop="1">
      <c r="A326" s="10"/>
      <c r="B326" s="44">
        <v>113</v>
      </c>
      <c r="C326" s="45" t="s">
        <v>470</v>
      </c>
      <c r="D326" s="45" t="s">
        <v>202</v>
      </c>
      <c r="E326" s="45" t="s">
        <v>471</v>
      </c>
      <c r="F326" s="45" t="s">
        <v>7</v>
      </c>
      <c r="G326" s="46" t="s">
        <v>169</v>
      </c>
      <c r="H326" s="57">
        <v>2789.5830000000001</v>
      </c>
      <c r="I326" s="58">
        <v>368.63999999999999</v>
      </c>
      <c r="J326" s="59">
        <f>ROUND(H326*I326,2)</f>
        <v>1028351.88</v>
      </c>
      <c r="K326" s="60">
        <v>0.20999999999999999</v>
      </c>
      <c r="L326" s="61">
        <f>ROUND(J326*1.21,2)</f>
        <v>1244305.77</v>
      </c>
      <c r="M326" s="13"/>
      <c r="N326" s="2"/>
      <c r="O326" s="2"/>
      <c r="P326" s="2"/>
      <c r="Q326" s="33">
        <f>IF(ISNUMBER(K326),IF(H326&gt;0,IF(I326&gt;0,J326,0),0),0)</f>
        <v>1028351.88</v>
      </c>
      <c r="R326" s="9">
        <f>IF(ISNUMBER(K326)=FALSE,J326,0)</f>
        <v>0</v>
      </c>
    </row>
    <row r="327">
      <c r="A327" s="10"/>
      <c r="B327" s="51" t="s">
        <v>125</v>
      </c>
      <c r="C327" s="1"/>
      <c r="D327" s="1"/>
      <c r="E327" s="52" t="s">
        <v>463</v>
      </c>
      <c r="F327" s="1"/>
      <c r="G327" s="1"/>
      <c r="H327" s="43"/>
      <c r="I327" s="1"/>
      <c r="J327" s="43"/>
      <c r="K327" s="1"/>
      <c r="L327" s="1"/>
      <c r="M327" s="13"/>
      <c r="N327" s="2"/>
      <c r="O327" s="2"/>
      <c r="P327" s="2"/>
      <c r="Q327" s="2"/>
    </row>
    <row r="328" thickBot="1">
      <c r="A328" s="10"/>
      <c r="B328" s="53" t="s">
        <v>127</v>
      </c>
      <c r="C328" s="54"/>
      <c r="D328" s="54"/>
      <c r="E328" s="55" t="s">
        <v>464</v>
      </c>
      <c r="F328" s="54"/>
      <c r="G328" s="54"/>
      <c r="H328" s="56"/>
      <c r="I328" s="54"/>
      <c r="J328" s="56"/>
      <c r="K328" s="54"/>
      <c r="L328" s="54"/>
      <c r="M328" s="13"/>
      <c r="N328" s="2"/>
      <c r="O328" s="2"/>
      <c r="P328" s="2"/>
      <c r="Q328" s="2"/>
    </row>
    <row r="329" thickTop="1">
      <c r="A329" s="10"/>
      <c r="B329" s="44">
        <v>114</v>
      </c>
      <c r="C329" s="45" t="s">
        <v>472</v>
      </c>
      <c r="D329" s="45"/>
      <c r="E329" s="45" t="s">
        <v>473</v>
      </c>
      <c r="F329" s="45" t="s">
        <v>7</v>
      </c>
      <c r="G329" s="46" t="s">
        <v>146</v>
      </c>
      <c r="H329" s="57">
        <v>306</v>
      </c>
      <c r="I329" s="58">
        <v>851.42999999999995</v>
      </c>
      <c r="J329" s="59">
        <f>ROUND(H329*I329,2)</f>
        <v>260537.57999999999</v>
      </c>
      <c r="K329" s="60">
        <v>0.20999999999999999</v>
      </c>
      <c r="L329" s="61">
        <f>ROUND(J329*1.21,2)</f>
        <v>315250.46999999997</v>
      </c>
      <c r="M329" s="13"/>
      <c r="N329" s="2"/>
      <c r="O329" s="2"/>
      <c r="P329" s="2"/>
      <c r="Q329" s="33">
        <f>IF(ISNUMBER(K329),IF(H329&gt;0,IF(I329&gt;0,J329,0),0),0)</f>
        <v>260537.57999999999</v>
      </c>
      <c r="R329" s="9">
        <f>IF(ISNUMBER(K329)=FALSE,J329,0)</f>
        <v>0</v>
      </c>
    </row>
    <row r="330">
      <c r="A330" s="10"/>
      <c r="B330" s="51" t="s">
        <v>125</v>
      </c>
      <c r="C330" s="1"/>
      <c r="D330" s="1"/>
      <c r="E330" s="52" t="s">
        <v>7</v>
      </c>
      <c r="F330" s="1"/>
      <c r="G330" s="1"/>
      <c r="H330" s="43"/>
      <c r="I330" s="1"/>
      <c r="J330" s="43"/>
      <c r="K330" s="1"/>
      <c r="L330" s="1"/>
      <c r="M330" s="13"/>
      <c r="N330" s="2"/>
      <c r="O330" s="2"/>
      <c r="P330" s="2"/>
      <c r="Q330" s="2"/>
    </row>
    <row r="331" thickBot="1">
      <c r="A331" s="10"/>
      <c r="B331" s="53" t="s">
        <v>127</v>
      </c>
      <c r="C331" s="54"/>
      <c r="D331" s="54"/>
      <c r="E331" s="55" t="s">
        <v>474</v>
      </c>
      <c r="F331" s="54"/>
      <c r="G331" s="54"/>
      <c r="H331" s="56"/>
      <c r="I331" s="54"/>
      <c r="J331" s="56"/>
      <c r="K331" s="54"/>
      <c r="L331" s="54"/>
      <c r="M331" s="13"/>
      <c r="N331" s="2"/>
      <c r="O331" s="2"/>
      <c r="P331" s="2"/>
      <c r="Q331" s="2"/>
    </row>
    <row r="332" thickTop="1">
      <c r="A332" s="10"/>
      <c r="B332" s="44">
        <v>115</v>
      </c>
      <c r="C332" s="45" t="s">
        <v>475</v>
      </c>
      <c r="D332" s="45"/>
      <c r="E332" s="45" t="s">
        <v>476</v>
      </c>
      <c r="F332" s="45" t="s">
        <v>7</v>
      </c>
      <c r="G332" s="46" t="s">
        <v>146</v>
      </c>
      <c r="H332" s="57">
        <v>452</v>
      </c>
      <c r="I332" s="58">
        <v>270.72000000000003</v>
      </c>
      <c r="J332" s="59">
        <f>ROUND(H332*I332,2)</f>
        <v>122365.44</v>
      </c>
      <c r="K332" s="60">
        <v>0.20999999999999999</v>
      </c>
      <c r="L332" s="61">
        <f>ROUND(J332*1.21,2)</f>
        <v>148062.17999999999</v>
      </c>
      <c r="M332" s="13"/>
      <c r="N332" s="2"/>
      <c r="O332" s="2"/>
      <c r="P332" s="2"/>
      <c r="Q332" s="33">
        <f>IF(ISNUMBER(K332),IF(H332&gt;0,IF(I332&gt;0,J332,0),0),0)</f>
        <v>122365.44</v>
      </c>
      <c r="R332" s="9">
        <f>IF(ISNUMBER(K332)=FALSE,J332,0)</f>
        <v>0</v>
      </c>
    </row>
    <row r="333">
      <c r="A333" s="10"/>
      <c r="B333" s="51" t="s">
        <v>125</v>
      </c>
      <c r="C333" s="1"/>
      <c r="D333" s="1"/>
      <c r="E333" s="52" t="s">
        <v>7</v>
      </c>
      <c r="F333" s="1"/>
      <c r="G333" s="1"/>
      <c r="H333" s="43"/>
      <c r="I333" s="1"/>
      <c r="J333" s="43"/>
      <c r="K333" s="1"/>
      <c r="L333" s="1"/>
      <c r="M333" s="13"/>
      <c r="N333" s="2"/>
      <c r="O333" s="2"/>
      <c r="P333" s="2"/>
      <c r="Q333" s="2"/>
    </row>
    <row r="334" thickBot="1">
      <c r="A334" s="10"/>
      <c r="B334" s="53" t="s">
        <v>127</v>
      </c>
      <c r="C334" s="54"/>
      <c r="D334" s="54"/>
      <c r="E334" s="55" t="s">
        <v>477</v>
      </c>
      <c r="F334" s="54"/>
      <c r="G334" s="54"/>
      <c r="H334" s="56"/>
      <c r="I334" s="54"/>
      <c r="J334" s="56"/>
      <c r="K334" s="54"/>
      <c r="L334" s="54"/>
      <c r="M334" s="13"/>
      <c r="N334" s="2"/>
      <c r="O334" s="2"/>
      <c r="P334" s="2"/>
      <c r="Q334" s="2"/>
    </row>
    <row r="335" thickTop="1">
      <c r="A335" s="10"/>
      <c r="B335" s="44">
        <v>116</v>
      </c>
      <c r="C335" s="45" t="s">
        <v>478</v>
      </c>
      <c r="D335" s="45"/>
      <c r="E335" s="45" t="s">
        <v>479</v>
      </c>
      <c r="F335" s="45" t="s">
        <v>7</v>
      </c>
      <c r="G335" s="46" t="s">
        <v>181</v>
      </c>
      <c r="H335" s="57">
        <v>198</v>
      </c>
      <c r="I335" s="58">
        <v>533.53999999999996</v>
      </c>
      <c r="J335" s="59">
        <f>ROUND(H335*I335,2)</f>
        <v>105640.92</v>
      </c>
      <c r="K335" s="60">
        <v>0.20999999999999999</v>
      </c>
      <c r="L335" s="61">
        <f>ROUND(J335*1.21,2)</f>
        <v>127825.50999999999</v>
      </c>
      <c r="M335" s="13"/>
      <c r="N335" s="2"/>
      <c r="O335" s="2"/>
      <c r="P335" s="2"/>
      <c r="Q335" s="33">
        <f>IF(ISNUMBER(K335),IF(H335&gt;0,IF(I335&gt;0,J335,0),0),0)</f>
        <v>105640.92</v>
      </c>
      <c r="R335" s="9">
        <f>IF(ISNUMBER(K335)=FALSE,J335,0)</f>
        <v>0</v>
      </c>
    </row>
    <row r="336">
      <c r="A336" s="10"/>
      <c r="B336" s="51" t="s">
        <v>125</v>
      </c>
      <c r="C336" s="1"/>
      <c r="D336" s="1"/>
      <c r="E336" s="52" t="s">
        <v>7</v>
      </c>
      <c r="F336" s="1"/>
      <c r="G336" s="1"/>
      <c r="H336" s="43"/>
      <c r="I336" s="1"/>
      <c r="J336" s="43"/>
      <c r="K336" s="1"/>
      <c r="L336" s="1"/>
      <c r="M336" s="13"/>
      <c r="N336" s="2"/>
      <c r="O336" s="2"/>
      <c r="P336" s="2"/>
      <c r="Q336" s="2"/>
    </row>
    <row r="337" thickBot="1">
      <c r="A337" s="10"/>
      <c r="B337" s="53" t="s">
        <v>127</v>
      </c>
      <c r="C337" s="54"/>
      <c r="D337" s="54"/>
      <c r="E337" s="55" t="s">
        <v>480</v>
      </c>
      <c r="F337" s="54"/>
      <c r="G337" s="54"/>
      <c r="H337" s="56"/>
      <c r="I337" s="54"/>
      <c r="J337" s="56"/>
      <c r="K337" s="54"/>
      <c r="L337" s="54"/>
      <c r="M337" s="13"/>
      <c r="N337" s="2"/>
      <c r="O337" s="2"/>
      <c r="P337" s="2"/>
      <c r="Q337" s="2"/>
    </row>
    <row r="338" thickTop="1">
      <c r="A338" s="10"/>
      <c r="B338" s="44">
        <v>117</v>
      </c>
      <c r="C338" s="45" t="s">
        <v>481</v>
      </c>
      <c r="D338" s="45"/>
      <c r="E338" s="45" t="s">
        <v>482</v>
      </c>
      <c r="F338" s="45" t="s">
        <v>7</v>
      </c>
      <c r="G338" s="46" t="s">
        <v>181</v>
      </c>
      <c r="H338" s="57">
        <v>369.64999999999998</v>
      </c>
      <c r="I338" s="58">
        <v>1030.4400000000001</v>
      </c>
      <c r="J338" s="59">
        <f>ROUND(H338*I338,2)</f>
        <v>380902.15000000002</v>
      </c>
      <c r="K338" s="60">
        <v>0.20999999999999999</v>
      </c>
      <c r="L338" s="61">
        <f>ROUND(J338*1.21,2)</f>
        <v>460891.59999999998</v>
      </c>
      <c r="M338" s="13"/>
      <c r="N338" s="2"/>
      <c r="O338" s="2"/>
      <c r="P338" s="2"/>
      <c r="Q338" s="33">
        <f>IF(ISNUMBER(K338),IF(H338&gt;0,IF(I338&gt;0,J338,0),0),0)</f>
        <v>380902.15000000002</v>
      </c>
      <c r="R338" s="9">
        <f>IF(ISNUMBER(K338)=FALSE,J338,0)</f>
        <v>0</v>
      </c>
    </row>
    <row r="339">
      <c r="A339" s="10"/>
      <c r="B339" s="51" t="s">
        <v>125</v>
      </c>
      <c r="C339" s="1"/>
      <c r="D339" s="1"/>
      <c r="E339" s="52" t="s">
        <v>7</v>
      </c>
      <c r="F339" s="1"/>
      <c r="G339" s="1"/>
      <c r="H339" s="43"/>
      <c r="I339" s="1"/>
      <c r="J339" s="43"/>
      <c r="K339" s="1"/>
      <c r="L339" s="1"/>
      <c r="M339" s="13"/>
      <c r="N339" s="2"/>
      <c r="O339" s="2"/>
      <c r="P339" s="2"/>
      <c r="Q339" s="2"/>
    </row>
    <row r="340" thickBot="1">
      <c r="A340" s="10"/>
      <c r="B340" s="53" t="s">
        <v>127</v>
      </c>
      <c r="C340" s="54"/>
      <c r="D340" s="54"/>
      <c r="E340" s="55" t="s">
        <v>483</v>
      </c>
      <c r="F340" s="54"/>
      <c r="G340" s="54"/>
      <c r="H340" s="56"/>
      <c r="I340" s="54"/>
      <c r="J340" s="56"/>
      <c r="K340" s="54"/>
      <c r="L340" s="54"/>
      <c r="M340" s="13"/>
      <c r="N340" s="2"/>
      <c r="O340" s="2"/>
      <c r="P340" s="2"/>
      <c r="Q340" s="2"/>
    </row>
    <row r="341" thickTop="1">
      <c r="A341" s="10"/>
      <c r="B341" s="44">
        <v>118</v>
      </c>
      <c r="C341" s="45" t="s">
        <v>484</v>
      </c>
      <c r="D341" s="45"/>
      <c r="E341" s="45" t="s">
        <v>485</v>
      </c>
      <c r="F341" s="45" t="s">
        <v>7</v>
      </c>
      <c r="G341" s="46" t="s">
        <v>181</v>
      </c>
      <c r="H341" s="57">
        <v>34</v>
      </c>
      <c r="I341" s="58">
        <v>218.99000000000001</v>
      </c>
      <c r="J341" s="59">
        <f>ROUND(H341*I341,2)</f>
        <v>7445.6599999999999</v>
      </c>
      <c r="K341" s="60">
        <v>0.20999999999999999</v>
      </c>
      <c r="L341" s="61">
        <f>ROUND(J341*1.21,2)</f>
        <v>9009.25</v>
      </c>
      <c r="M341" s="13"/>
      <c r="N341" s="2"/>
      <c r="O341" s="2"/>
      <c r="P341" s="2"/>
      <c r="Q341" s="33">
        <f>IF(ISNUMBER(K341),IF(H341&gt;0,IF(I341&gt;0,J341,0),0),0)</f>
        <v>7445.6599999999999</v>
      </c>
      <c r="R341" s="9">
        <f>IF(ISNUMBER(K341)=FALSE,J341,0)</f>
        <v>0</v>
      </c>
    </row>
    <row r="342">
      <c r="A342" s="10"/>
      <c r="B342" s="51" t="s">
        <v>125</v>
      </c>
      <c r="C342" s="1"/>
      <c r="D342" s="1"/>
      <c r="E342" s="52" t="s">
        <v>7</v>
      </c>
      <c r="F342" s="1"/>
      <c r="G342" s="1"/>
      <c r="H342" s="43"/>
      <c r="I342" s="1"/>
      <c r="J342" s="43"/>
      <c r="K342" s="1"/>
      <c r="L342" s="1"/>
      <c r="M342" s="13"/>
      <c r="N342" s="2"/>
      <c r="O342" s="2"/>
      <c r="P342" s="2"/>
      <c r="Q342" s="2"/>
    </row>
    <row r="343" thickBot="1">
      <c r="A343" s="10"/>
      <c r="B343" s="53" t="s">
        <v>127</v>
      </c>
      <c r="C343" s="54"/>
      <c r="D343" s="54"/>
      <c r="E343" s="55" t="s">
        <v>235</v>
      </c>
      <c r="F343" s="54"/>
      <c r="G343" s="54"/>
      <c r="H343" s="56"/>
      <c r="I343" s="54"/>
      <c r="J343" s="56"/>
      <c r="K343" s="54"/>
      <c r="L343" s="54"/>
      <c r="M343" s="13"/>
      <c r="N343" s="2"/>
      <c r="O343" s="2"/>
      <c r="P343" s="2"/>
      <c r="Q343" s="2"/>
    </row>
    <row r="344" thickTop="1">
      <c r="A344" s="10"/>
      <c r="B344" s="44">
        <v>119</v>
      </c>
      <c r="C344" s="45" t="s">
        <v>486</v>
      </c>
      <c r="D344" s="45"/>
      <c r="E344" s="45" t="s">
        <v>487</v>
      </c>
      <c r="F344" s="45" t="s">
        <v>7</v>
      </c>
      <c r="G344" s="46" t="s">
        <v>169</v>
      </c>
      <c r="H344" s="57">
        <v>98.25</v>
      </c>
      <c r="I344" s="58">
        <v>1994</v>
      </c>
      <c r="J344" s="59">
        <f>ROUND(H344*I344,2)</f>
        <v>195910.5</v>
      </c>
      <c r="K344" s="60">
        <v>0.20999999999999999</v>
      </c>
      <c r="L344" s="61">
        <f>ROUND(J344*1.21,2)</f>
        <v>237051.70999999999</v>
      </c>
      <c r="M344" s="13"/>
      <c r="N344" s="2"/>
      <c r="O344" s="2"/>
      <c r="P344" s="2"/>
      <c r="Q344" s="33">
        <f>IF(ISNUMBER(K344),IF(H344&gt;0,IF(I344&gt;0,J344,0),0),0)</f>
        <v>195910.5</v>
      </c>
      <c r="R344" s="9">
        <f>IF(ISNUMBER(K344)=FALSE,J344,0)</f>
        <v>0</v>
      </c>
    </row>
    <row r="345">
      <c r="A345" s="10"/>
      <c r="B345" s="51" t="s">
        <v>125</v>
      </c>
      <c r="C345" s="1"/>
      <c r="D345" s="1"/>
      <c r="E345" s="52" t="s">
        <v>7</v>
      </c>
      <c r="F345" s="1"/>
      <c r="G345" s="1"/>
      <c r="H345" s="43"/>
      <c r="I345" s="1"/>
      <c r="J345" s="43"/>
      <c r="K345" s="1"/>
      <c r="L345" s="1"/>
      <c r="M345" s="13"/>
      <c r="N345" s="2"/>
      <c r="O345" s="2"/>
      <c r="P345" s="2"/>
      <c r="Q345" s="2"/>
    </row>
    <row r="346" thickBot="1">
      <c r="A346" s="10"/>
      <c r="B346" s="53" t="s">
        <v>127</v>
      </c>
      <c r="C346" s="54"/>
      <c r="D346" s="54"/>
      <c r="E346" s="55" t="s">
        <v>488</v>
      </c>
      <c r="F346" s="54"/>
      <c r="G346" s="54"/>
      <c r="H346" s="56"/>
      <c r="I346" s="54"/>
      <c r="J346" s="56"/>
      <c r="K346" s="54"/>
      <c r="L346" s="54"/>
      <c r="M346" s="13"/>
      <c r="N346" s="2"/>
      <c r="O346" s="2"/>
      <c r="P346" s="2"/>
      <c r="Q346" s="2"/>
    </row>
    <row r="347" thickTop="1">
      <c r="A347" s="10"/>
      <c r="B347" s="44">
        <v>120</v>
      </c>
      <c r="C347" s="45" t="s">
        <v>489</v>
      </c>
      <c r="D347" s="45"/>
      <c r="E347" s="45" t="s">
        <v>490</v>
      </c>
      <c r="F347" s="45" t="s">
        <v>7</v>
      </c>
      <c r="G347" s="46" t="s">
        <v>169</v>
      </c>
      <c r="H347" s="57">
        <v>1242.1079999999999</v>
      </c>
      <c r="I347" s="58">
        <v>1067.28</v>
      </c>
      <c r="J347" s="59">
        <f>ROUND(H347*I347,2)</f>
        <v>1325677.03</v>
      </c>
      <c r="K347" s="60">
        <v>0.20999999999999999</v>
      </c>
      <c r="L347" s="61">
        <f>ROUND(J347*1.21,2)</f>
        <v>1604069.21</v>
      </c>
      <c r="M347" s="13"/>
      <c r="N347" s="2"/>
      <c r="O347" s="2"/>
      <c r="P347" s="2"/>
      <c r="Q347" s="33">
        <f>IF(ISNUMBER(K347),IF(H347&gt;0,IF(I347&gt;0,J347,0),0),0)</f>
        <v>1325677.03</v>
      </c>
      <c r="R347" s="9">
        <f>IF(ISNUMBER(K347)=FALSE,J347,0)</f>
        <v>0</v>
      </c>
    </row>
    <row r="348">
      <c r="A348" s="10"/>
      <c r="B348" s="51" t="s">
        <v>125</v>
      </c>
      <c r="C348" s="1"/>
      <c r="D348" s="1"/>
      <c r="E348" s="52" t="s">
        <v>7</v>
      </c>
      <c r="F348" s="1"/>
      <c r="G348" s="1"/>
      <c r="H348" s="43"/>
      <c r="I348" s="1"/>
      <c r="J348" s="43"/>
      <c r="K348" s="1"/>
      <c r="L348" s="1"/>
      <c r="M348" s="13"/>
      <c r="N348" s="2"/>
      <c r="O348" s="2"/>
      <c r="P348" s="2"/>
      <c r="Q348" s="2"/>
    </row>
    <row r="349" thickBot="1">
      <c r="A349" s="10"/>
      <c r="B349" s="53" t="s">
        <v>127</v>
      </c>
      <c r="C349" s="54"/>
      <c r="D349" s="54"/>
      <c r="E349" s="55" t="s">
        <v>491</v>
      </c>
      <c r="F349" s="54"/>
      <c r="G349" s="54"/>
      <c r="H349" s="56"/>
      <c r="I349" s="54"/>
      <c r="J349" s="56"/>
      <c r="K349" s="54"/>
      <c r="L349" s="54"/>
      <c r="M349" s="13"/>
      <c r="N349" s="2"/>
      <c r="O349" s="2"/>
      <c r="P349" s="2"/>
      <c r="Q349" s="2"/>
    </row>
    <row r="350" thickTop="1">
      <c r="A350" s="10"/>
      <c r="B350" s="44">
        <v>1034</v>
      </c>
      <c r="C350" s="45" t="s">
        <v>492</v>
      </c>
      <c r="D350" s="45"/>
      <c r="E350" s="45" t="s">
        <v>493</v>
      </c>
      <c r="F350" s="45" t="s">
        <v>7</v>
      </c>
      <c r="G350" s="46" t="s">
        <v>181</v>
      </c>
      <c r="H350" s="57">
        <v>78.5</v>
      </c>
      <c r="I350" s="58">
        <v>2885.7199999999998</v>
      </c>
      <c r="J350" s="59">
        <f>ROUND(H350*I350,2)</f>
        <v>226529.01999999999</v>
      </c>
      <c r="K350" s="60">
        <v>0.20999999999999999</v>
      </c>
      <c r="L350" s="61">
        <f>ROUND(J350*1.21,2)</f>
        <v>274100.10999999999</v>
      </c>
      <c r="M350" s="13"/>
      <c r="N350" s="2"/>
      <c r="O350" s="2"/>
      <c r="P350" s="2"/>
      <c r="Q350" s="33">
        <f>IF(ISNUMBER(K350),IF(H350&gt;0,IF(I350&gt;0,J350,0),0),0)</f>
        <v>226529.01999999999</v>
      </c>
      <c r="R350" s="9">
        <f>IF(ISNUMBER(K350)=FALSE,J350,0)</f>
        <v>0</v>
      </c>
    </row>
    <row r="351">
      <c r="A351" s="10"/>
      <c r="B351" s="51" t="s">
        <v>125</v>
      </c>
      <c r="C351" s="1"/>
      <c r="D351" s="1"/>
      <c r="E351" s="52" t="s">
        <v>494</v>
      </c>
      <c r="F351" s="1"/>
      <c r="G351" s="1"/>
      <c r="H351" s="43"/>
      <c r="I351" s="1"/>
      <c r="J351" s="43"/>
      <c r="K351" s="1"/>
      <c r="L351" s="1"/>
      <c r="M351" s="13"/>
      <c r="N351" s="2"/>
      <c r="O351" s="2"/>
      <c r="P351" s="2"/>
      <c r="Q351" s="2"/>
    </row>
    <row r="352" thickBot="1">
      <c r="A352" s="10"/>
      <c r="B352" s="53" t="s">
        <v>127</v>
      </c>
      <c r="C352" s="54"/>
      <c r="D352" s="54"/>
      <c r="E352" s="55" t="s">
        <v>495</v>
      </c>
      <c r="F352" s="54"/>
      <c r="G352" s="54"/>
      <c r="H352" s="56"/>
      <c r="I352" s="54"/>
      <c r="J352" s="56"/>
      <c r="K352" s="54"/>
      <c r="L352" s="54"/>
      <c r="M352" s="13"/>
      <c r="N352" s="2"/>
      <c r="O352" s="2"/>
      <c r="P352" s="2"/>
      <c r="Q352" s="2"/>
    </row>
    <row r="353" thickTop="1" thickBot="1" ht="25" customHeight="1">
      <c r="A353" s="10"/>
      <c r="B353" s="1"/>
      <c r="C353" s="62">
        <v>9</v>
      </c>
      <c r="D353" s="1"/>
      <c r="E353" s="63" t="s">
        <v>112</v>
      </c>
      <c r="F353" s="1"/>
      <c r="G353" s="64" t="s">
        <v>137</v>
      </c>
      <c r="H353" s="65">
        <f>J272+J275+J278+J281+J284+J287+J290+J293+J296+J299+J302+J305+J308+J311+J314+J317+J320+J323+J326+J329+J332+J335+J338+J341+J344+J347+J350</f>
        <v>12001735.98</v>
      </c>
      <c r="I353" s="64" t="s">
        <v>138</v>
      </c>
      <c r="J353" s="66">
        <f>(L353-H353)</f>
        <v>2520364.5599999987</v>
      </c>
      <c r="K353" s="64" t="s">
        <v>139</v>
      </c>
      <c r="L353" s="67">
        <f>ROUND((J272+J275+J278+J281+J284+J287+J290+J293+J296+J299+J302+J305+J308+J311+J314+J317+J320+J323+J326+J329+J332+J335+J338+J341+J344+J347+J350)*1.21,2)</f>
        <v>14522100.539999999</v>
      </c>
      <c r="M353" s="13"/>
      <c r="N353" s="2"/>
      <c r="O353" s="2"/>
      <c r="P353" s="2"/>
      <c r="Q353" s="33">
        <f>0+Q272+Q275+Q278+Q281+Q284+Q287+Q290+Q293+Q296+Q299+Q302+Q305+Q308+Q311+Q314+Q317+Q320+Q323+Q326+Q329+Q332+Q335+Q338+Q341+Q344+Q347+Q350</f>
        <v>12001735.98</v>
      </c>
      <c r="R353" s="9">
        <f>0+R272+R275+R278+R281+R284+R287+R290+R293+R296+R299+R302+R305+R308+R311+R314+R317+R320+R323+R326+R329+R332+R335+R338+R341+R344+R347+R350</f>
        <v>0</v>
      </c>
      <c r="S353" s="68">
        <f>Q353*(1+J353)+R353</f>
        <v>30248762024204.832</v>
      </c>
    </row>
    <row r="354" thickTop="1" thickBot="1" ht="25" customHeight="1">
      <c r="A354" s="10"/>
      <c r="B354" s="69"/>
      <c r="C354" s="69"/>
      <c r="D354" s="69"/>
      <c r="E354" s="70"/>
      <c r="F354" s="69"/>
      <c r="G354" s="71" t="s">
        <v>140</v>
      </c>
      <c r="H354" s="72">
        <f>0+J272+J275+J278+J281+J284+J287+J290+J293+J296+J299+J302+J305+J308+J311+J314+J317+J320+J323+J326+J329+J332+J335+J338+J341+J344+J347+J350</f>
        <v>12001735.98</v>
      </c>
      <c r="I354" s="71" t="s">
        <v>141</v>
      </c>
      <c r="J354" s="73">
        <f>0+J353</f>
        <v>2520364.5599999987</v>
      </c>
      <c r="K354" s="71" t="s">
        <v>142</v>
      </c>
      <c r="L354" s="74">
        <f>0+L353</f>
        <v>14522100.539999999</v>
      </c>
      <c r="M354" s="13"/>
      <c r="N354" s="2"/>
      <c r="O354" s="2"/>
      <c r="P354" s="2"/>
      <c r="Q354" s="2"/>
    </row>
    <row r="355">
      <c r="A355" s="14"/>
      <c r="B355" s="4"/>
      <c r="C355" s="4"/>
      <c r="D355" s="4"/>
      <c r="E355" s="4"/>
      <c r="F355" s="4"/>
      <c r="G355" s="4"/>
      <c r="H355" s="76"/>
      <c r="I355" s="4"/>
      <c r="J355" s="76"/>
      <c r="K355" s="4"/>
      <c r="L355" s="4"/>
      <c r="M355" s="15"/>
      <c r="N355" s="2"/>
      <c r="O355" s="2"/>
      <c r="P355" s="2"/>
      <c r="Q355" s="2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"/>
      <c r="O356" s="2"/>
      <c r="P356" s="2"/>
      <c r="Q356" s="2"/>
    </row>
  </sheetData>
  <mergeCells count="22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6:D36"/>
    <mergeCell ref="B37:D37"/>
    <mergeCell ref="B39:D39"/>
    <mergeCell ref="B40:D40"/>
    <mergeCell ref="B21:D21"/>
    <mergeCell ref="B22:D22"/>
    <mergeCell ref="B23:D23"/>
    <mergeCell ref="B24:D24"/>
    <mergeCell ref="B25:D25"/>
    <mergeCell ref="B26:D26"/>
    <mergeCell ref="B42:D42"/>
    <mergeCell ref="B43:D43"/>
    <mergeCell ref="B45:D45"/>
    <mergeCell ref="B46:D46"/>
    <mergeCell ref="B48:D48"/>
    <mergeCell ref="B49:D49"/>
    <mergeCell ref="B51:D51"/>
    <mergeCell ref="B52:D52"/>
    <mergeCell ref="B54:D54"/>
    <mergeCell ref="B55:D55"/>
    <mergeCell ref="B57:D57"/>
    <mergeCell ref="B58:D58"/>
    <mergeCell ref="B60:D60"/>
    <mergeCell ref="B61:D61"/>
    <mergeCell ref="B64:L64"/>
    <mergeCell ref="B66:D66"/>
    <mergeCell ref="B67:D67"/>
    <mergeCell ref="B69:D69"/>
    <mergeCell ref="B70:D70"/>
    <mergeCell ref="B72:D72"/>
    <mergeCell ref="B73:D73"/>
    <mergeCell ref="B75:D75"/>
    <mergeCell ref="B76:D76"/>
    <mergeCell ref="B78:D78"/>
    <mergeCell ref="B79:D79"/>
    <mergeCell ref="B81:D81"/>
    <mergeCell ref="B82:D82"/>
    <mergeCell ref="B84:D84"/>
    <mergeCell ref="B85:D85"/>
    <mergeCell ref="B87:D87"/>
    <mergeCell ref="B88:D88"/>
    <mergeCell ref="B90:D90"/>
    <mergeCell ref="B91:D91"/>
    <mergeCell ref="B93:D93"/>
    <mergeCell ref="B94:D94"/>
    <mergeCell ref="B96:D96"/>
    <mergeCell ref="B97:D97"/>
    <mergeCell ref="B99:D99"/>
    <mergeCell ref="B100:D100"/>
    <mergeCell ref="B102:D102"/>
    <mergeCell ref="B103:D103"/>
    <mergeCell ref="B105:D105"/>
    <mergeCell ref="B106:D106"/>
    <mergeCell ref="B108:D108"/>
    <mergeCell ref="B109:D109"/>
    <mergeCell ref="B111:D111"/>
    <mergeCell ref="B112:D112"/>
    <mergeCell ref="B114:D114"/>
    <mergeCell ref="B115:D115"/>
    <mergeCell ref="B117:D117"/>
    <mergeCell ref="B118:D118"/>
    <mergeCell ref="B186:D186"/>
    <mergeCell ref="B187:D187"/>
    <mergeCell ref="B189:D189"/>
    <mergeCell ref="B190:D190"/>
    <mergeCell ref="B192:D192"/>
    <mergeCell ref="B193:D193"/>
    <mergeCell ref="B195:D195"/>
    <mergeCell ref="B196:D196"/>
    <mergeCell ref="B198:D198"/>
    <mergeCell ref="B199:D199"/>
    <mergeCell ref="B201:D201"/>
    <mergeCell ref="B202:D202"/>
    <mergeCell ref="B204:D204"/>
    <mergeCell ref="B205:D205"/>
    <mergeCell ref="B207:D207"/>
    <mergeCell ref="B208:D208"/>
    <mergeCell ref="B210:D210"/>
    <mergeCell ref="B211:D211"/>
    <mergeCell ref="B213:D213"/>
    <mergeCell ref="B214:D214"/>
    <mergeCell ref="B282:D282"/>
    <mergeCell ref="B283:D283"/>
    <mergeCell ref="B285:D285"/>
    <mergeCell ref="B286:D286"/>
    <mergeCell ref="B288:D288"/>
    <mergeCell ref="B289:D289"/>
    <mergeCell ref="B291:D291"/>
    <mergeCell ref="B292:D292"/>
    <mergeCell ref="B294:D294"/>
    <mergeCell ref="B295:D295"/>
    <mergeCell ref="B297:D297"/>
    <mergeCell ref="B298:D298"/>
    <mergeCell ref="B300:D300"/>
    <mergeCell ref="B301:D301"/>
    <mergeCell ref="B303:D303"/>
    <mergeCell ref="B304:D304"/>
    <mergeCell ref="B306:D306"/>
    <mergeCell ref="B307:D307"/>
    <mergeCell ref="B309:D309"/>
    <mergeCell ref="B310:D310"/>
    <mergeCell ref="B312:D312"/>
    <mergeCell ref="B313:D313"/>
    <mergeCell ref="B315:D315"/>
    <mergeCell ref="B316:D316"/>
    <mergeCell ref="B318:D318"/>
    <mergeCell ref="B319:D319"/>
    <mergeCell ref="B321:D321"/>
    <mergeCell ref="B322:D322"/>
    <mergeCell ref="B324:D324"/>
    <mergeCell ref="B325:D325"/>
    <mergeCell ref="B327:D327"/>
    <mergeCell ref="B328:D328"/>
    <mergeCell ref="B330:D330"/>
    <mergeCell ref="B331:D331"/>
    <mergeCell ref="B333:D333"/>
    <mergeCell ref="B334:D334"/>
    <mergeCell ref="B336:D336"/>
    <mergeCell ref="B337:D337"/>
    <mergeCell ref="B339:D339"/>
    <mergeCell ref="B340:D340"/>
    <mergeCell ref="B342:D342"/>
    <mergeCell ref="B343:D343"/>
    <mergeCell ref="B345:D345"/>
    <mergeCell ref="B346:D346"/>
    <mergeCell ref="B348:D348"/>
    <mergeCell ref="B349:D349"/>
    <mergeCell ref="B351:D351"/>
    <mergeCell ref="B352:D352"/>
    <mergeCell ref="B121:L121"/>
    <mergeCell ref="B123:D123"/>
    <mergeCell ref="B124:D124"/>
    <mergeCell ref="B126:D126"/>
    <mergeCell ref="B127:D127"/>
    <mergeCell ref="B129:D129"/>
    <mergeCell ref="B130:D130"/>
    <mergeCell ref="B132:D132"/>
    <mergeCell ref="B133:D133"/>
    <mergeCell ref="B135:D135"/>
    <mergeCell ref="B136:D136"/>
    <mergeCell ref="B138:D138"/>
    <mergeCell ref="B139:D139"/>
    <mergeCell ref="B142:L142"/>
    <mergeCell ref="B144:D144"/>
    <mergeCell ref="B145:D145"/>
    <mergeCell ref="B147:D147"/>
    <mergeCell ref="B148:D148"/>
    <mergeCell ref="B150:D150"/>
    <mergeCell ref="B151:D151"/>
    <mergeCell ref="B153:D153"/>
    <mergeCell ref="B154:D154"/>
    <mergeCell ref="B156:D156"/>
    <mergeCell ref="B157:D157"/>
    <mergeCell ref="B159:D159"/>
    <mergeCell ref="B160:D160"/>
    <mergeCell ref="B165:D165"/>
    <mergeCell ref="B166:D166"/>
    <mergeCell ref="B168:D168"/>
    <mergeCell ref="B169:D169"/>
    <mergeCell ref="B171:D171"/>
    <mergeCell ref="B172:D172"/>
    <mergeCell ref="B174:D174"/>
    <mergeCell ref="B175:D175"/>
    <mergeCell ref="B177:D177"/>
    <mergeCell ref="B178:D178"/>
    <mergeCell ref="B180:D180"/>
    <mergeCell ref="B181:D181"/>
    <mergeCell ref="B183:D183"/>
    <mergeCell ref="B184:D184"/>
    <mergeCell ref="B163:L163"/>
    <mergeCell ref="B216:D216"/>
    <mergeCell ref="B217:D217"/>
    <mergeCell ref="B219:D219"/>
    <mergeCell ref="B220:D220"/>
    <mergeCell ref="B222:D222"/>
    <mergeCell ref="B223:D223"/>
    <mergeCell ref="B225:D225"/>
    <mergeCell ref="B226:D226"/>
    <mergeCell ref="B228:D228"/>
    <mergeCell ref="B229:D229"/>
    <mergeCell ref="B231:D231"/>
    <mergeCell ref="B232:D232"/>
    <mergeCell ref="B234:D234"/>
    <mergeCell ref="B235:D235"/>
    <mergeCell ref="B238:L238"/>
    <mergeCell ref="B240:D240"/>
    <mergeCell ref="B241:D241"/>
    <mergeCell ref="B243:D243"/>
    <mergeCell ref="B244:D244"/>
    <mergeCell ref="B246:D246"/>
    <mergeCell ref="B247:D247"/>
    <mergeCell ref="B249:D249"/>
    <mergeCell ref="B250:D250"/>
    <mergeCell ref="B252:D252"/>
    <mergeCell ref="B253:D253"/>
    <mergeCell ref="B255:D255"/>
    <mergeCell ref="B256:D256"/>
    <mergeCell ref="B258:D258"/>
    <mergeCell ref="B259:D259"/>
    <mergeCell ref="B261:D261"/>
    <mergeCell ref="B262:D262"/>
    <mergeCell ref="B264:D264"/>
    <mergeCell ref="B265:D265"/>
    <mergeCell ref="B267:D267"/>
    <mergeCell ref="B268:D268"/>
    <mergeCell ref="B273:D273"/>
    <mergeCell ref="B274:D274"/>
    <mergeCell ref="B276:D276"/>
    <mergeCell ref="B277:D277"/>
    <mergeCell ref="B279:D279"/>
    <mergeCell ref="B280:D280"/>
    <mergeCell ref="B271:L271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0+(H29)</f>
        <v>4607041.3799999999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0+H30</f>
        <v>4607041.3799999999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1275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ROUND(0+((H29)*1.21),2)</f>
        <v>5574520.0700000003</v>
      </c>
      <c r="K11" s="1"/>
      <c r="L11" s="1"/>
      <c r="M11" s="13"/>
      <c r="N11" s="2"/>
      <c r="O11" s="2"/>
      <c r="P11" s="2"/>
      <c r="Q11" s="33">
        <f>IF(SUM(K20)&gt;0,ROUND(SUM(S20)/SUM(K20)-1,8),0)</f>
        <v>967478.68999999994</v>
      </c>
      <c r="R11" s="9">
        <f>AVERAGE(J29)</f>
        <v>967478.69000000041</v>
      </c>
      <c r="S11" s="9">
        <f>J10*(1+Q11)</f>
        <v>4457218966139.5723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7</v>
      </c>
      <c r="C20" s="1"/>
      <c r="D20" s="1"/>
      <c r="E20" s="37" t="s">
        <v>110</v>
      </c>
      <c r="F20" s="1"/>
      <c r="G20" s="1"/>
      <c r="H20" s="1"/>
      <c r="I20" s="1"/>
      <c r="J20" s="1"/>
      <c r="K20" s="38">
        <f>0+J26</f>
        <v>4607041.3799999999</v>
      </c>
      <c r="L20" s="38">
        <f>0+L29</f>
        <v>5574520.0700000003</v>
      </c>
      <c r="M20" s="13"/>
      <c r="N20" s="2"/>
      <c r="O20" s="2"/>
      <c r="P20" s="2"/>
      <c r="Q20" s="2"/>
      <c r="S20" s="9">
        <f>S29</f>
        <v>4457218966139.5742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166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684</v>
      </c>
      <c r="C26" s="45" t="s">
        <v>1276</v>
      </c>
      <c r="D26" s="45"/>
      <c r="E26" s="45" t="s">
        <v>1277</v>
      </c>
      <c r="F26" s="45" t="s">
        <v>7</v>
      </c>
      <c r="G26" s="46" t="s">
        <v>124</v>
      </c>
      <c r="H26" s="47">
        <v>1</v>
      </c>
      <c r="I26" s="26">
        <v>4607041.3799999999</v>
      </c>
      <c r="J26" s="48">
        <f>ROUND(H26*I26,2)</f>
        <v>4607041.3799999999</v>
      </c>
      <c r="K26" s="49">
        <v>0.20999999999999999</v>
      </c>
      <c r="L26" s="50">
        <f>ROUND(J26*1.21,2)</f>
        <v>5574520.0700000003</v>
      </c>
      <c r="M26" s="13"/>
      <c r="N26" s="2"/>
      <c r="O26" s="2"/>
      <c r="P26" s="2"/>
      <c r="Q26" s="33">
        <f>IF(ISNUMBER(K26),IF(H26&gt;0,IF(I26&gt;0,J26,0),0),0)</f>
        <v>4607041.3799999999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1271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7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 thickBot="1" ht="25" customHeight="1">
      <c r="A29" s="10"/>
      <c r="B29" s="1"/>
      <c r="C29" s="62">
        <v>7</v>
      </c>
      <c r="D29" s="1"/>
      <c r="E29" s="63" t="s">
        <v>110</v>
      </c>
      <c r="F29" s="1"/>
      <c r="G29" s="64" t="s">
        <v>137</v>
      </c>
      <c r="H29" s="65">
        <f>0+J26</f>
        <v>4607041.3799999999</v>
      </c>
      <c r="I29" s="64" t="s">
        <v>138</v>
      </c>
      <c r="J29" s="66">
        <f>(L29-H29)</f>
        <v>967478.69000000041</v>
      </c>
      <c r="K29" s="64" t="s">
        <v>139</v>
      </c>
      <c r="L29" s="67">
        <f>ROUND((0+J26)*1.21,2)</f>
        <v>5574520.0700000003</v>
      </c>
      <c r="M29" s="13"/>
      <c r="N29" s="2"/>
      <c r="O29" s="2"/>
      <c r="P29" s="2"/>
      <c r="Q29" s="33">
        <f>0+Q26</f>
        <v>4607041.3799999999</v>
      </c>
      <c r="R29" s="9">
        <f>0+R26</f>
        <v>0</v>
      </c>
      <c r="S29" s="68">
        <f>Q29*(1+J29)+R29</f>
        <v>4457218966139.5742</v>
      </c>
    </row>
    <row r="30" thickTop="1" thickBot="1" ht="25" customHeight="1">
      <c r="A30" s="10"/>
      <c r="B30" s="69"/>
      <c r="C30" s="69"/>
      <c r="D30" s="69"/>
      <c r="E30" s="70"/>
      <c r="F30" s="69"/>
      <c r="G30" s="71" t="s">
        <v>140</v>
      </c>
      <c r="H30" s="72">
        <f>0+J26</f>
        <v>4607041.3799999999</v>
      </c>
      <c r="I30" s="71" t="s">
        <v>141</v>
      </c>
      <c r="J30" s="73">
        <f>0+J29</f>
        <v>967478.69000000041</v>
      </c>
      <c r="K30" s="71" t="s">
        <v>142</v>
      </c>
      <c r="L30" s="74">
        <f>0+L29</f>
        <v>5574520.0700000003</v>
      </c>
      <c r="M30" s="13"/>
      <c r="N30" s="2"/>
      <c r="O30" s="2"/>
      <c r="P30" s="2"/>
      <c r="Q30" s="2"/>
    </row>
    <row r="31">
      <c r="A31" s="14"/>
      <c r="B31" s="4"/>
      <c r="C31" s="4"/>
      <c r="D31" s="4"/>
      <c r="E31" s="4"/>
      <c r="F31" s="4"/>
      <c r="G31" s="4"/>
      <c r="H31" s="76"/>
      <c r="I31" s="4"/>
      <c r="J31" s="76"/>
      <c r="K31" s="4"/>
      <c r="L31" s="4"/>
      <c r="M31" s="15"/>
      <c r="N31" s="2"/>
      <c r="O31" s="2"/>
      <c r="P31" s="2"/>
      <c r="Q31" s="2"/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2"/>
      <c r="O32" s="2"/>
      <c r="P32" s="2"/>
      <c r="Q32" s="2"/>
    </row>
  </sheetData>
  <mergeCells count="1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0+(H77+H179+H203+H353+H362+H377+H386+H407+H416+H422)</f>
        <v>9080950.6199999992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0+H78+H180+H204+H354+H363+H378+H387+H408+H417+H423</f>
        <v>9080950.6199999992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1278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ROUND(0+((H77+H179+H203+H353+H362+H377+H386+H407+H416+H422)*1.21),2)</f>
        <v>10987950.25</v>
      </c>
      <c r="K11" s="1"/>
      <c r="L11" s="1"/>
      <c r="M11" s="13"/>
      <c r="N11" s="2"/>
      <c r="O11" s="2"/>
      <c r="P11" s="2"/>
      <c r="Q11" s="33">
        <f>IF(SUM(K20:K29)&gt;0,ROUND(SUM(S20:S29)/SUM(K20:K29)-1,8),0)</f>
        <v>806031.77490457997</v>
      </c>
      <c r="R11" s="9">
        <f>AVERAGE(J77,J179,J203,J353,J362,J377,J386,J407,J416,J422)</f>
        <v>190699.965</v>
      </c>
      <c r="S11" s="9">
        <f>J10*(1+Q11)</f>
        <v>7319543827010.0654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0+J35+J38+J41+J44+J47+J50+J53+J56+J59+J62+J65+J68+J71+J74</f>
        <v>984452.5</v>
      </c>
      <c r="L20" s="38">
        <f>0+L77</f>
        <v>1191187.53</v>
      </c>
      <c r="M20" s="13"/>
      <c r="N20" s="2"/>
      <c r="O20" s="2"/>
      <c r="P20" s="2"/>
      <c r="Q20" s="2"/>
      <c r="S20" s="9">
        <f>S77</f>
        <v>203521801573.57504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0+J80+J83+J86+J89+J92+J95+J98+J101+J104+J107+J110+J113+J116+J119+J122+J125+J128+J131+J134+J137+J140+J143+J146+J149+J152+J155+J158+J161+J164+J167+J170+J173+J176</f>
        <v>2852985.8499999996</v>
      </c>
      <c r="L21" s="38">
        <f>0+L179</f>
        <v>3452112.8799999999</v>
      </c>
      <c r="M21" s="13"/>
      <c r="N21" s="2"/>
      <c r="O21" s="2"/>
      <c r="P21" s="2"/>
      <c r="Q21" s="2"/>
      <c r="S21" s="9">
        <f>S179</f>
        <v>1709303791928.376</v>
      </c>
    </row>
    <row r="22">
      <c r="A22" s="10"/>
      <c r="B22" s="36" t="s">
        <v>1279</v>
      </c>
      <c r="C22" s="1"/>
      <c r="D22" s="1"/>
      <c r="E22" s="37" t="s">
        <v>1280</v>
      </c>
      <c r="F22" s="1"/>
      <c r="G22" s="1"/>
      <c r="H22" s="1"/>
      <c r="I22" s="1"/>
      <c r="J22" s="1"/>
      <c r="K22" s="38">
        <f>0+J182+J185+J188+J191+J194+J197+J200</f>
        <v>22420.599999999999</v>
      </c>
      <c r="L22" s="38">
        <f>0+L203</f>
        <v>27128.93</v>
      </c>
      <c r="M22" s="13"/>
      <c r="N22" s="2"/>
      <c r="O22" s="2"/>
      <c r="P22" s="2"/>
      <c r="Q22" s="2"/>
      <c r="S22" s="9">
        <f>S203</f>
        <v>105586004.19800003</v>
      </c>
    </row>
    <row r="23">
      <c r="A23" s="10"/>
      <c r="B23" s="36" t="s">
        <v>1281</v>
      </c>
      <c r="C23" s="1"/>
      <c r="D23" s="1"/>
      <c r="E23" s="37" t="s">
        <v>1282</v>
      </c>
      <c r="F23" s="1"/>
      <c r="G23" s="1"/>
      <c r="H23" s="1"/>
      <c r="I23" s="1"/>
      <c r="J23" s="1"/>
      <c r="K23" s="38">
        <f>0+J206+J209+J212+J215+J218+J221+J224+J227+J230+J233+J236+J239+J242+J245+J248+J251+J254+J257+J260+J263+J266+J269+J272+J275+J278+J281+J284+J287+J290+J293+J296+J299+J302+J305+J308+J311+J314+J317+J320+J323+J326+J329+J332+J335+J338+J341+J344+J347+J350</f>
        <v>5073389.5</v>
      </c>
      <c r="L23" s="38">
        <f>0+L353</f>
        <v>6138801.2999999998</v>
      </c>
      <c r="M23" s="13"/>
      <c r="N23" s="2"/>
      <c r="O23" s="2"/>
      <c r="P23" s="2"/>
      <c r="Q23" s="2"/>
      <c r="S23" s="9">
        <f>S353</f>
        <v>5405254112685.5986</v>
      </c>
    </row>
    <row r="24">
      <c r="A24" s="10"/>
      <c r="B24" s="36">
        <v>3</v>
      </c>
      <c r="C24" s="1"/>
      <c r="D24" s="1"/>
      <c r="E24" s="37" t="s">
        <v>1283</v>
      </c>
      <c r="F24" s="1"/>
      <c r="G24" s="1"/>
      <c r="H24" s="1"/>
      <c r="I24" s="1"/>
      <c r="J24" s="1"/>
      <c r="K24" s="38">
        <f>0+J356+J359</f>
        <v>25320</v>
      </c>
      <c r="L24" s="38">
        <f>0+L362</f>
        <v>30637.200000000001</v>
      </c>
      <c r="M24" s="13"/>
      <c r="N24" s="2"/>
      <c r="O24" s="2"/>
      <c r="P24" s="2"/>
      <c r="Q24" s="2"/>
      <c r="S24" s="9">
        <f>S362</f>
        <v>134656824.00000003</v>
      </c>
    </row>
    <row r="25">
      <c r="A25" s="10"/>
      <c r="B25" s="36" t="s">
        <v>1284</v>
      </c>
      <c r="C25" s="1"/>
      <c r="D25" s="1"/>
      <c r="E25" s="37" t="s">
        <v>1285</v>
      </c>
      <c r="F25" s="1"/>
      <c r="G25" s="1"/>
      <c r="H25" s="1"/>
      <c r="I25" s="1"/>
      <c r="J25" s="1"/>
      <c r="K25" s="38">
        <f>0+J365+J368+J371+J374</f>
        <v>6784.6000000000004</v>
      </c>
      <c r="L25" s="38">
        <f>0+L377</f>
        <v>8209.3700000000008</v>
      </c>
      <c r="M25" s="41"/>
      <c r="N25" s="2"/>
      <c r="O25" s="2"/>
      <c r="P25" s="2"/>
      <c r="Q25" s="2"/>
      <c r="S25" s="9">
        <f>S377</f>
        <v>9673279.1420000028</v>
      </c>
    </row>
    <row r="26">
      <c r="A26" s="10"/>
      <c r="B26" s="36">
        <v>789</v>
      </c>
      <c r="C26" s="1"/>
      <c r="D26" s="1"/>
      <c r="E26" s="37" t="s">
        <v>1286</v>
      </c>
      <c r="F26" s="1"/>
      <c r="G26" s="1"/>
      <c r="H26" s="1"/>
      <c r="I26" s="1"/>
      <c r="J26" s="1"/>
      <c r="K26" s="38">
        <f>0+J380+J383</f>
        <v>29285.080000000002</v>
      </c>
      <c r="L26" s="38">
        <f>0+L386</f>
        <v>35434.949999999997</v>
      </c>
      <c r="M26" s="41"/>
      <c r="N26" s="2"/>
      <c r="O26" s="2"/>
      <c r="P26" s="2"/>
      <c r="Q26" s="2"/>
      <c r="S26" s="9">
        <f>S386</f>
        <v>180128720.01959988</v>
      </c>
    </row>
    <row r="27">
      <c r="A27" s="10"/>
      <c r="B27" s="36">
        <v>8</v>
      </c>
      <c r="C27" s="1"/>
      <c r="D27" s="1"/>
      <c r="E27" s="37" t="s">
        <v>111</v>
      </c>
      <c r="F27" s="1"/>
      <c r="G27" s="1"/>
      <c r="H27" s="1"/>
      <c r="I27" s="1"/>
      <c r="J27" s="1"/>
      <c r="K27" s="38">
        <f>0+J389+J392+J395+J398+J401+J404</f>
        <v>68784</v>
      </c>
      <c r="L27" s="38">
        <f>0+L407</f>
        <v>83228.639999999999</v>
      </c>
      <c r="M27" s="41"/>
      <c r="N27" s="2"/>
      <c r="O27" s="2"/>
      <c r="P27" s="2"/>
      <c r="Q27" s="2"/>
      <c r="S27" s="9">
        <f>S407</f>
        <v>993628901.75999999</v>
      </c>
    </row>
    <row r="28">
      <c r="A28" s="10"/>
      <c r="B28" s="36">
        <v>997</v>
      </c>
      <c r="C28" s="1"/>
      <c r="D28" s="1"/>
      <c r="E28" s="37" t="s">
        <v>1287</v>
      </c>
      <c r="F28" s="1"/>
      <c r="G28" s="1"/>
      <c r="H28" s="1"/>
      <c r="I28" s="1"/>
      <c r="J28" s="1"/>
      <c r="K28" s="38">
        <f>0+J410+J413</f>
        <v>4354.1499999999996</v>
      </c>
      <c r="L28" s="38">
        <f>0+L416</f>
        <v>5268.5200000000004</v>
      </c>
      <c r="M28" s="41"/>
      <c r="N28" s="2"/>
      <c r="O28" s="2"/>
      <c r="P28" s="2"/>
      <c r="Q28" s="2"/>
      <c r="S28" s="9">
        <f>S416</f>
        <v>3985658.285500003</v>
      </c>
    </row>
    <row r="29">
      <c r="A29" s="10"/>
      <c r="B29" s="36">
        <v>998</v>
      </c>
      <c r="C29" s="1"/>
      <c r="D29" s="1"/>
      <c r="E29" s="37" t="s">
        <v>1288</v>
      </c>
      <c r="F29" s="1"/>
      <c r="G29" s="1"/>
      <c r="H29" s="1"/>
      <c r="I29" s="1"/>
      <c r="J29" s="1"/>
      <c r="K29" s="38">
        <f>0+J419</f>
        <v>13174.34</v>
      </c>
      <c r="L29" s="38">
        <f>0+L422</f>
        <v>15940.950000000001</v>
      </c>
      <c r="M29" s="41"/>
      <c r="N29" s="2"/>
      <c r="O29" s="2"/>
      <c r="P29" s="2"/>
      <c r="Q29" s="2"/>
      <c r="S29" s="9">
        <f>S422</f>
        <v>36461435.127400011</v>
      </c>
    </row>
    <row r="30">
      <c r="A30" s="1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39"/>
      <c r="N30" s="2"/>
      <c r="O30" s="2"/>
      <c r="P30" s="2"/>
      <c r="Q30" s="2"/>
    </row>
    <row r="31" ht="14" customHeight="1">
      <c r="A31" s="4"/>
      <c r="B31" s="28" t="s">
        <v>113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40"/>
      <c r="N32" s="2"/>
      <c r="O32" s="2"/>
      <c r="P32" s="2"/>
      <c r="Q32" s="2"/>
    </row>
    <row r="33" ht="18" customHeight="1">
      <c r="A33" s="10"/>
      <c r="B33" s="34" t="s">
        <v>114</v>
      </c>
      <c r="C33" s="34" t="s">
        <v>106</v>
      </c>
      <c r="D33" s="34" t="s">
        <v>115</v>
      </c>
      <c r="E33" s="34" t="s">
        <v>107</v>
      </c>
      <c r="F33" s="34" t="s">
        <v>116</v>
      </c>
      <c r="G33" s="35" t="s">
        <v>117</v>
      </c>
      <c r="H33" s="23" t="s">
        <v>118</v>
      </c>
      <c r="I33" s="23" t="s">
        <v>119</v>
      </c>
      <c r="J33" s="23" t="s">
        <v>17</v>
      </c>
      <c r="K33" s="35" t="s">
        <v>120</v>
      </c>
      <c r="L33" s="23" t="s">
        <v>18</v>
      </c>
      <c r="M33" s="41"/>
      <c r="N33" s="2"/>
      <c r="O33" s="2"/>
      <c r="P33" s="2"/>
      <c r="Q33" s="2"/>
    </row>
    <row r="34" ht="40" customHeight="1">
      <c r="A34" s="10"/>
      <c r="B34" s="42" t="s">
        <v>121</v>
      </c>
      <c r="C34" s="1"/>
      <c r="D34" s="1"/>
      <c r="E34" s="1"/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>
      <c r="A35" s="10"/>
      <c r="B35" s="44">
        <v>685</v>
      </c>
      <c r="C35" s="45" t="s">
        <v>1289</v>
      </c>
      <c r="D35" s="45" t="s">
        <v>7</v>
      </c>
      <c r="E35" s="45" t="s">
        <v>1290</v>
      </c>
      <c r="F35" s="45" t="s">
        <v>7</v>
      </c>
      <c r="G35" s="46" t="s">
        <v>124</v>
      </c>
      <c r="H35" s="47">
        <v>1</v>
      </c>
      <c r="I35" s="26">
        <v>12000</v>
      </c>
      <c r="J35" s="48">
        <f>ROUND(H35*I35,2)</f>
        <v>12000</v>
      </c>
      <c r="K35" s="49">
        <v>0.20999999999999999</v>
      </c>
      <c r="L35" s="50">
        <f>ROUND(J35*1.21,2)</f>
        <v>14520</v>
      </c>
      <c r="M35" s="13"/>
      <c r="N35" s="2"/>
      <c r="O35" s="2"/>
      <c r="P35" s="2"/>
      <c r="Q35" s="33">
        <f>IF(ISNUMBER(K35),IF(H35&gt;0,IF(I35&gt;0,J35,0),0),0)</f>
        <v>12000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1290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1291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686</v>
      </c>
      <c r="C38" s="45" t="s">
        <v>1292</v>
      </c>
      <c r="D38" s="45" t="s">
        <v>7</v>
      </c>
      <c r="E38" s="45" t="s">
        <v>1293</v>
      </c>
      <c r="F38" s="45" t="s">
        <v>7</v>
      </c>
      <c r="G38" s="46" t="s">
        <v>124</v>
      </c>
      <c r="H38" s="57">
        <v>1</v>
      </c>
      <c r="I38" s="58">
        <v>50000</v>
      </c>
      <c r="J38" s="59">
        <f>ROUND(H38*I38,2)</f>
        <v>50000</v>
      </c>
      <c r="K38" s="60">
        <v>0.20999999999999999</v>
      </c>
      <c r="L38" s="61">
        <f>ROUND(J38*1.21,2)</f>
        <v>60500</v>
      </c>
      <c r="M38" s="13"/>
      <c r="N38" s="2"/>
      <c r="O38" s="2"/>
      <c r="P38" s="2"/>
      <c r="Q38" s="33">
        <f>IF(ISNUMBER(K38),IF(H38&gt;0,IF(I38&gt;0,J38,0),0),0)</f>
        <v>50000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1293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1291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687</v>
      </c>
      <c r="C41" s="45" t="s">
        <v>1294</v>
      </c>
      <c r="D41" s="45" t="s">
        <v>7</v>
      </c>
      <c r="E41" s="45" t="s">
        <v>1295</v>
      </c>
      <c r="F41" s="45" t="s">
        <v>7</v>
      </c>
      <c r="G41" s="46" t="s">
        <v>124</v>
      </c>
      <c r="H41" s="57">
        <v>1</v>
      </c>
      <c r="I41" s="58">
        <v>80000</v>
      </c>
      <c r="J41" s="59">
        <f>ROUND(H41*I41,2)</f>
        <v>80000</v>
      </c>
      <c r="K41" s="60">
        <v>0.20999999999999999</v>
      </c>
      <c r="L41" s="61">
        <f>ROUND(J41*1.21,2)</f>
        <v>96800</v>
      </c>
      <c r="M41" s="13"/>
      <c r="N41" s="2"/>
      <c r="O41" s="2"/>
      <c r="P41" s="2"/>
      <c r="Q41" s="33">
        <f>IF(ISNUMBER(K41),IF(H41&gt;0,IF(I41&gt;0,J41,0),0),0)</f>
        <v>80000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1295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1291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688</v>
      </c>
      <c r="C44" s="45" t="s">
        <v>1296</v>
      </c>
      <c r="D44" s="45" t="s">
        <v>7</v>
      </c>
      <c r="E44" s="45" t="s">
        <v>1297</v>
      </c>
      <c r="F44" s="45" t="s">
        <v>7</v>
      </c>
      <c r="G44" s="46" t="s">
        <v>124</v>
      </c>
      <c r="H44" s="57">
        <v>1</v>
      </c>
      <c r="I44" s="58">
        <v>160000</v>
      </c>
      <c r="J44" s="59">
        <f>ROUND(H44*I44,2)</f>
        <v>160000</v>
      </c>
      <c r="K44" s="60">
        <v>0.20999999999999999</v>
      </c>
      <c r="L44" s="61">
        <f>ROUND(J44*1.21,2)</f>
        <v>193600</v>
      </c>
      <c r="M44" s="13"/>
      <c r="N44" s="2"/>
      <c r="O44" s="2"/>
      <c r="P44" s="2"/>
      <c r="Q44" s="33">
        <f>IF(ISNUMBER(K44),IF(H44&gt;0,IF(I44&gt;0,J44,0),0),0)</f>
        <v>160000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1297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1291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689</v>
      </c>
      <c r="C47" s="45" t="s">
        <v>1298</v>
      </c>
      <c r="D47" s="45" t="s">
        <v>7</v>
      </c>
      <c r="E47" s="45" t="s">
        <v>1299</v>
      </c>
      <c r="F47" s="45" t="s">
        <v>7</v>
      </c>
      <c r="G47" s="46" t="s">
        <v>124</v>
      </c>
      <c r="H47" s="57">
        <v>1</v>
      </c>
      <c r="I47" s="58">
        <v>220000</v>
      </c>
      <c r="J47" s="59">
        <f>ROUND(H47*I47,2)</f>
        <v>220000</v>
      </c>
      <c r="K47" s="60">
        <v>0.20999999999999999</v>
      </c>
      <c r="L47" s="61">
        <f>ROUND(J47*1.21,2)</f>
        <v>266200</v>
      </c>
      <c r="M47" s="13"/>
      <c r="N47" s="2"/>
      <c r="O47" s="2"/>
      <c r="P47" s="2"/>
      <c r="Q47" s="33">
        <f>IF(ISNUMBER(K47),IF(H47&gt;0,IF(I47&gt;0,J47,0),0),0)</f>
        <v>220000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1299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1291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>
      <c r="A50" s="10"/>
      <c r="B50" s="44">
        <v>690</v>
      </c>
      <c r="C50" s="45" t="s">
        <v>1300</v>
      </c>
      <c r="D50" s="45" t="s">
        <v>7</v>
      </c>
      <c r="E50" s="45" t="s">
        <v>1301</v>
      </c>
      <c r="F50" s="45" t="s">
        <v>7</v>
      </c>
      <c r="G50" s="46" t="s">
        <v>124</v>
      </c>
      <c r="H50" s="57">
        <v>1</v>
      </c>
      <c r="I50" s="58">
        <v>15000</v>
      </c>
      <c r="J50" s="59">
        <f>ROUND(H50*I50,2)</f>
        <v>15000</v>
      </c>
      <c r="K50" s="60">
        <v>0.20999999999999999</v>
      </c>
      <c r="L50" s="61">
        <f>ROUND(J50*1.21,2)</f>
        <v>18150</v>
      </c>
      <c r="M50" s="13"/>
      <c r="N50" s="2"/>
      <c r="O50" s="2"/>
      <c r="P50" s="2"/>
      <c r="Q50" s="33">
        <f>IF(ISNUMBER(K50),IF(H50&gt;0,IF(I50&gt;0,J50,0),0),0)</f>
        <v>15000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1301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7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>
      <c r="A53" s="10"/>
      <c r="B53" s="44">
        <v>691</v>
      </c>
      <c r="C53" s="45" t="s">
        <v>1302</v>
      </c>
      <c r="D53" s="45" t="s">
        <v>7</v>
      </c>
      <c r="E53" s="45" t="s">
        <v>1303</v>
      </c>
      <c r="F53" s="45" t="s">
        <v>7</v>
      </c>
      <c r="G53" s="46" t="s">
        <v>1304</v>
      </c>
      <c r="H53" s="57">
        <v>0.01</v>
      </c>
      <c r="I53" s="58">
        <v>8096500</v>
      </c>
      <c r="J53" s="59">
        <f>ROUND(H53*I53,2)</f>
        <v>80965</v>
      </c>
      <c r="K53" s="60">
        <v>0.20999999999999999</v>
      </c>
      <c r="L53" s="61">
        <f>ROUND(J53*1.21,2)</f>
        <v>97967.649999999994</v>
      </c>
      <c r="M53" s="13"/>
      <c r="N53" s="2"/>
      <c r="O53" s="2"/>
      <c r="P53" s="2"/>
      <c r="Q53" s="33">
        <f>IF(ISNUMBER(K53),IF(H53&gt;0,IF(I53&gt;0,J53,0),0),0)</f>
        <v>80965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1303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1305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>
      <c r="A56" s="10"/>
      <c r="B56" s="44">
        <v>692</v>
      </c>
      <c r="C56" s="45" t="s">
        <v>1306</v>
      </c>
      <c r="D56" s="45" t="s">
        <v>7</v>
      </c>
      <c r="E56" s="45" t="s">
        <v>1307</v>
      </c>
      <c r="F56" s="45" t="s">
        <v>7</v>
      </c>
      <c r="G56" s="46" t="s">
        <v>124</v>
      </c>
      <c r="H56" s="57">
        <v>1</v>
      </c>
      <c r="I56" s="58">
        <v>30000</v>
      </c>
      <c r="J56" s="59">
        <f>ROUND(H56*I56,2)</f>
        <v>30000</v>
      </c>
      <c r="K56" s="60">
        <v>0.20999999999999999</v>
      </c>
      <c r="L56" s="61">
        <f>ROUND(J56*1.21,2)</f>
        <v>36300</v>
      </c>
      <c r="M56" s="13"/>
      <c r="N56" s="2"/>
      <c r="O56" s="2"/>
      <c r="P56" s="2"/>
      <c r="Q56" s="33">
        <f>IF(ISNUMBER(K56),IF(H56&gt;0,IF(I56&gt;0,J56,0),0),0)</f>
        <v>30000</v>
      </c>
      <c r="R56" s="9">
        <f>IF(ISNUMBER(K56)=FALSE,J56,0)</f>
        <v>0</v>
      </c>
    </row>
    <row r="57">
      <c r="A57" s="10"/>
      <c r="B57" s="51" t="s">
        <v>125</v>
      </c>
      <c r="C57" s="1"/>
      <c r="D57" s="1"/>
      <c r="E57" s="52" t="s">
        <v>1307</v>
      </c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127</v>
      </c>
      <c r="C58" s="54"/>
      <c r="D58" s="54"/>
      <c r="E58" s="55" t="s">
        <v>7</v>
      </c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4">
        <v>693</v>
      </c>
      <c r="C59" s="45" t="s">
        <v>1308</v>
      </c>
      <c r="D59" s="45" t="s">
        <v>7</v>
      </c>
      <c r="E59" s="45" t="s">
        <v>1309</v>
      </c>
      <c r="F59" s="45" t="s">
        <v>7</v>
      </c>
      <c r="G59" s="46" t="s">
        <v>124</v>
      </c>
      <c r="H59" s="57">
        <v>1</v>
      </c>
      <c r="I59" s="58">
        <v>20000</v>
      </c>
      <c r="J59" s="59">
        <f>ROUND(H59*I59,2)</f>
        <v>20000</v>
      </c>
      <c r="K59" s="60">
        <v>0.20999999999999999</v>
      </c>
      <c r="L59" s="61">
        <f>ROUND(J59*1.21,2)</f>
        <v>24200</v>
      </c>
      <c r="M59" s="13"/>
      <c r="N59" s="2"/>
      <c r="O59" s="2"/>
      <c r="P59" s="2"/>
      <c r="Q59" s="33">
        <f>IF(ISNUMBER(K59),IF(H59&gt;0,IF(I59&gt;0,J59,0),0),0)</f>
        <v>20000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1309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7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>
      <c r="A62" s="10"/>
      <c r="B62" s="44">
        <v>694</v>
      </c>
      <c r="C62" s="45" t="s">
        <v>1310</v>
      </c>
      <c r="D62" s="45" t="s">
        <v>7</v>
      </c>
      <c r="E62" s="45" t="s">
        <v>1311</v>
      </c>
      <c r="F62" s="45" t="s">
        <v>7</v>
      </c>
      <c r="G62" s="46" t="s">
        <v>124</v>
      </c>
      <c r="H62" s="57">
        <v>1</v>
      </c>
      <c r="I62" s="58">
        <v>15000</v>
      </c>
      <c r="J62" s="59">
        <f>ROUND(H62*I62,2)</f>
        <v>15000</v>
      </c>
      <c r="K62" s="60">
        <v>0.20999999999999999</v>
      </c>
      <c r="L62" s="61">
        <f>ROUND(J62*1.21,2)</f>
        <v>18150</v>
      </c>
      <c r="M62" s="13"/>
      <c r="N62" s="2"/>
      <c r="O62" s="2"/>
      <c r="P62" s="2"/>
      <c r="Q62" s="33">
        <f>IF(ISNUMBER(K62),IF(H62&gt;0,IF(I62&gt;0,J62,0),0),0)</f>
        <v>15000</v>
      </c>
      <c r="R62" s="9">
        <f>IF(ISNUMBER(K62)=FALSE,J62,0)</f>
        <v>0</v>
      </c>
    </row>
    <row r="63">
      <c r="A63" s="10"/>
      <c r="B63" s="51" t="s">
        <v>125</v>
      </c>
      <c r="C63" s="1"/>
      <c r="D63" s="1"/>
      <c r="E63" s="52" t="s">
        <v>1311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127</v>
      </c>
      <c r="C64" s="54"/>
      <c r="D64" s="54"/>
      <c r="E64" s="55" t="s">
        <v>7</v>
      </c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>
      <c r="A65" s="10"/>
      <c r="B65" s="44">
        <v>695</v>
      </c>
      <c r="C65" s="45" t="s">
        <v>1312</v>
      </c>
      <c r="D65" s="45" t="s">
        <v>7</v>
      </c>
      <c r="E65" s="45" t="s">
        <v>1313</v>
      </c>
      <c r="F65" s="45" t="s">
        <v>7</v>
      </c>
      <c r="G65" s="46" t="s">
        <v>1304</v>
      </c>
      <c r="H65" s="57">
        <v>0.01</v>
      </c>
      <c r="I65" s="58">
        <v>8859500</v>
      </c>
      <c r="J65" s="59">
        <f>ROUND(H65*I65,2)</f>
        <v>88595</v>
      </c>
      <c r="K65" s="60">
        <v>0.20999999999999999</v>
      </c>
      <c r="L65" s="61">
        <f>ROUND(J65*1.21,2)</f>
        <v>107199.95</v>
      </c>
      <c r="M65" s="13"/>
      <c r="N65" s="2"/>
      <c r="O65" s="2"/>
      <c r="P65" s="2"/>
      <c r="Q65" s="33">
        <f>IF(ISNUMBER(K65),IF(H65&gt;0,IF(I65&gt;0,J65,0),0),0)</f>
        <v>88595</v>
      </c>
      <c r="R65" s="9">
        <f>IF(ISNUMBER(K65)=FALSE,J65,0)</f>
        <v>0</v>
      </c>
    </row>
    <row r="66">
      <c r="A66" s="10"/>
      <c r="B66" s="51" t="s">
        <v>125</v>
      </c>
      <c r="C66" s="1"/>
      <c r="D66" s="1"/>
      <c r="E66" s="52" t="s">
        <v>1313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3" t="s">
        <v>127</v>
      </c>
      <c r="C67" s="54"/>
      <c r="D67" s="54"/>
      <c r="E67" s="55" t="s">
        <v>1314</v>
      </c>
      <c r="F67" s="54"/>
      <c r="G67" s="54"/>
      <c r="H67" s="56"/>
      <c r="I67" s="54"/>
      <c r="J67" s="56"/>
      <c r="K67" s="54"/>
      <c r="L67" s="54"/>
      <c r="M67" s="13"/>
      <c r="N67" s="2"/>
      <c r="O67" s="2"/>
      <c r="P67" s="2"/>
      <c r="Q67" s="2"/>
    </row>
    <row r="68" thickTop="1">
      <c r="A68" s="10"/>
      <c r="B68" s="44">
        <v>696</v>
      </c>
      <c r="C68" s="45" t="s">
        <v>1315</v>
      </c>
      <c r="D68" s="45" t="s">
        <v>7</v>
      </c>
      <c r="E68" s="45" t="s">
        <v>1316</v>
      </c>
      <c r="F68" s="45" t="s">
        <v>7</v>
      </c>
      <c r="G68" s="46" t="s">
        <v>1304</v>
      </c>
      <c r="H68" s="57">
        <v>0.014999999999999999</v>
      </c>
      <c r="I68" s="58">
        <v>8859500</v>
      </c>
      <c r="J68" s="59">
        <f>ROUND(H68*I68,2)</f>
        <v>132892.5</v>
      </c>
      <c r="K68" s="60">
        <v>0.20999999999999999</v>
      </c>
      <c r="L68" s="61">
        <f>ROUND(J68*1.21,2)</f>
        <v>160799.92999999999</v>
      </c>
      <c r="M68" s="13"/>
      <c r="N68" s="2"/>
      <c r="O68" s="2"/>
      <c r="P68" s="2"/>
      <c r="Q68" s="33">
        <f>IF(ISNUMBER(K68),IF(H68&gt;0,IF(I68&gt;0,J68,0),0),0)</f>
        <v>132892.5</v>
      </c>
      <c r="R68" s="9">
        <f>IF(ISNUMBER(K68)=FALSE,J68,0)</f>
        <v>0</v>
      </c>
    </row>
    <row r="69">
      <c r="A69" s="10"/>
      <c r="B69" s="51" t="s">
        <v>125</v>
      </c>
      <c r="C69" s="1"/>
      <c r="D69" s="1"/>
      <c r="E69" s="52" t="s">
        <v>1316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3" t="s">
        <v>127</v>
      </c>
      <c r="C70" s="54"/>
      <c r="D70" s="54"/>
      <c r="E70" s="55" t="s">
        <v>1317</v>
      </c>
      <c r="F70" s="54"/>
      <c r="G70" s="54"/>
      <c r="H70" s="56"/>
      <c r="I70" s="54"/>
      <c r="J70" s="56"/>
      <c r="K70" s="54"/>
      <c r="L70" s="54"/>
      <c r="M70" s="13"/>
      <c r="N70" s="2"/>
      <c r="O70" s="2"/>
      <c r="P70" s="2"/>
      <c r="Q70" s="2"/>
    </row>
    <row r="71" thickTop="1">
      <c r="A71" s="10"/>
      <c r="B71" s="44">
        <v>697</v>
      </c>
      <c r="C71" s="45" t="s">
        <v>1318</v>
      </c>
      <c r="D71" s="45" t="s">
        <v>7</v>
      </c>
      <c r="E71" s="45" t="s">
        <v>1319</v>
      </c>
      <c r="F71" s="45" t="s">
        <v>7</v>
      </c>
      <c r="G71" s="46" t="s">
        <v>124</v>
      </c>
      <c r="H71" s="57">
        <v>1</v>
      </c>
      <c r="I71" s="58">
        <v>50000</v>
      </c>
      <c r="J71" s="59">
        <f>ROUND(H71*I71,2)</f>
        <v>50000</v>
      </c>
      <c r="K71" s="60">
        <v>0.20999999999999999</v>
      </c>
      <c r="L71" s="61">
        <f>ROUND(J71*1.21,2)</f>
        <v>60500</v>
      </c>
      <c r="M71" s="13"/>
      <c r="N71" s="2"/>
      <c r="O71" s="2"/>
      <c r="P71" s="2"/>
      <c r="Q71" s="33">
        <f>IF(ISNUMBER(K71),IF(H71&gt;0,IF(I71&gt;0,J71,0),0),0)</f>
        <v>50000</v>
      </c>
      <c r="R71" s="9">
        <f>IF(ISNUMBER(K71)=FALSE,J71,0)</f>
        <v>0</v>
      </c>
    </row>
    <row r="72">
      <c r="A72" s="10"/>
      <c r="B72" s="51" t="s">
        <v>125</v>
      </c>
      <c r="C72" s="1"/>
      <c r="D72" s="1"/>
      <c r="E72" s="52" t="s">
        <v>1319</v>
      </c>
      <c r="F72" s="1"/>
      <c r="G72" s="1"/>
      <c r="H72" s="43"/>
      <c r="I72" s="1"/>
      <c r="J72" s="43"/>
      <c r="K72" s="1"/>
      <c r="L72" s="1"/>
      <c r="M72" s="13"/>
      <c r="N72" s="2"/>
      <c r="O72" s="2"/>
      <c r="P72" s="2"/>
      <c r="Q72" s="2"/>
    </row>
    <row r="73" thickBot="1">
      <c r="A73" s="10"/>
      <c r="B73" s="53" t="s">
        <v>127</v>
      </c>
      <c r="C73" s="54"/>
      <c r="D73" s="54"/>
      <c r="E73" s="55" t="s">
        <v>7</v>
      </c>
      <c r="F73" s="54"/>
      <c r="G73" s="54"/>
      <c r="H73" s="56"/>
      <c r="I73" s="54"/>
      <c r="J73" s="56"/>
      <c r="K73" s="54"/>
      <c r="L73" s="54"/>
      <c r="M73" s="13"/>
      <c r="N73" s="2"/>
      <c r="O73" s="2"/>
      <c r="P73" s="2"/>
      <c r="Q73" s="2"/>
    </row>
    <row r="74" thickTop="1">
      <c r="A74" s="10"/>
      <c r="B74" s="44">
        <v>698</v>
      </c>
      <c r="C74" s="45" t="s">
        <v>1320</v>
      </c>
      <c r="D74" s="45" t="s">
        <v>7</v>
      </c>
      <c r="E74" s="45" t="s">
        <v>1321</v>
      </c>
      <c r="F74" s="45" t="s">
        <v>7</v>
      </c>
      <c r="G74" s="46" t="s">
        <v>124</v>
      </c>
      <c r="H74" s="57">
        <v>1</v>
      </c>
      <c r="I74" s="58">
        <v>30000</v>
      </c>
      <c r="J74" s="59">
        <f>ROUND(H74*I74,2)</f>
        <v>30000</v>
      </c>
      <c r="K74" s="60">
        <v>0.20999999999999999</v>
      </c>
      <c r="L74" s="61">
        <f>ROUND(J74*1.21,2)</f>
        <v>36300</v>
      </c>
      <c r="M74" s="13"/>
      <c r="N74" s="2"/>
      <c r="O74" s="2"/>
      <c r="P74" s="2"/>
      <c r="Q74" s="33">
        <f>IF(ISNUMBER(K74),IF(H74&gt;0,IF(I74&gt;0,J74,0),0),0)</f>
        <v>30000</v>
      </c>
      <c r="R74" s="9">
        <f>IF(ISNUMBER(K74)=FALSE,J74,0)</f>
        <v>0</v>
      </c>
    </row>
    <row r="75">
      <c r="A75" s="10"/>
      <c r="B75" s="51" t="s">
        <v>125</v>
      </c>
      <c r="C75" s="1"/>
      <c r="D75" s="1"/>
      <c r="E75" s="52" t="s">
        <v>1321</v>
      </c>
      <c r="F75" s="1"/>
      <c r="G75" s="1"/>
      <c r="H75" s="43"/>
      <c r="I75" s="1"/>
      <c r="J75" s="43"/>
      <c r="K75" s="1"/>
      <c r="L75" s="1"/>
      <c r="M75" s="13"/>
      <c r="N75" s="2"/>
      <c r="O75" s="2"/>
      <c r="P75" s="2"/>
      <c r="Q75" s="2"/>
    </row>
    <row r="76" thickBot="1">
      <c r="A76" s="10"/>
      <c r="B76" s="53" t="s">
        <v>127</v>
      </c>
      <c r="C76" s="54"/>
      <c r="D76" s="54"/>
      <c r="E76" s="55" t="s">
        <v>7</v>
      </c>
      <c r="F76" s="54"/>
      <c r="G76" s="54"/>
      <c r="H76" s="56"/>
      <c r="I76" s="54"/>
      <c r="J76" s="56"/>
      <c r="K76" s="54"/>
      <c r="L76" s="54"/>
      <c r="M76" s="13"/>
      <c r="N76" s="2"/>
      <c r="O76" s="2"/>
      <c r="P76" s="2"/>
      <c r="Q76" s="2"/>
    </row>
    <row r="77" thickTop="1" thickBot="1" ht="25" customHeight="1">
      <c r="A77" s="10"/>
      <c r="B77" s="1"/>
      <c r="C77" s="62">
        <v>0</v>
      </c>
      <c r="D77" s="1"/>
      <c r="E77" s="63" t="s">
        <v>108</v>
      </c>
      <c r="F77" s="1"/>
      <c r="G77" s="64" t="s">
        <v>137</v>
      </c>
      <c r="H77" s="65">
        <f>J35+J38+J41+J44+J47+J50+J53+J56+J59+J62+J65+J68+J71+J74</f>
        <v>984452.5</v>
      </c>
      <c r="I77" s="64" t="s">
        <v>138</v>
      </c>
      <c r="J77" s="66">
        <f>(L77-H77)</f>
        <v>206735.03000000003</v>
      </c>
      <c r="K77" s="64" t="s">
        <v>139</v>
      </c>
      <c r="L77" s="67">
        <f>ROUND((J35+J38+J41+J44+J47+J50+J53+J56+J59+J62+J65+J68+J71+J74)*1.21,2)</f>
        <v>1191187.53</v>
      </c>
      <c r="M77" s="13"/>
      <c r="N77" s="2"/>
      <c r="O77" s="2"/>
      <c r="P77" s="2"/>
      <c r="Q77" s="33">
        <f>0+Q35+Q38+Q41+Q44+Q47+Q50+Q53+Q56+Q59+Q62+Q65+Q68+Q71+Q74</f>
        <v>984452.5</v>
      </c>
      <c r="R77" s="9">
        <f>0+R35+R38+R41+R44+R47+R50+R53+R56+R59+R62+R65+R68+R71+R74</f>
        <v>0</v>
      </c>
      <c r="S77" s="68">
        <f>Q77*(1+J77)+R77</f>
        <v>203521801573.57504</v>
      </c>
    </row>
    <row r="78" thickTop="1" thickBot="1" ht="25" customHeight="1">
      <c r="A78" s="10"/>
      <c r="B78" s="69"/>
      <c r="C78" s="69"/>
      <c r="D78" s="69"/>
      <c r="E78" s="70"/>
      <c r="F78" s="69"/>
      <c r="G78" s="71" t="s">
        <v>140</v>
      </c>
      <c r="H78" s="72">
        <f>0+J35+J38+J41+J44+J47+J50+J53+J56+J59+J62+J65+J68+J71+J74</f>
        <v>984452.5</v>
      </c>
      <c r="I78" s="71" t="s">
        <v>141</v>
      </c>
      <c r="J78" s="73">
        <f>0+J77</f>
        <v>206735.03000000003</v>
      </c>
      <c r="K78" s="71" t="s">
        <v>142</v>
      </c>
      <c r="L78" s="74">
        <f>0+L77</f>
        <v>1191187.53</v>
      </c>
      <c r="M78" s="13"/>
      <c r="N78" s="2"/>
      <c r="O78" s="2"/>
      <c r="P78" s="2"/>
      <c r="Q78" s="2"/>
    </row>
    <row r="79" ht="40" customHeight="1">
      <c r="A79" s="10"/>
      <c r="B79" s="75" t="s">
        <v>143</v>
      </c>
      <c r="C79" s="1"/>
      <c r="D79" s="1"/>
      <c r="E79" s="1"/>
      <c r="F79" s="1"/>
      <c r="G79" s="1"/>
      <c r="H79" s="43"/>
      <c r="I79" s="1"/>
      <c r="J79" s="43"/>
      <c r="K79" s="1"/>
      <c r="L79" s="1"/>
      <c r="M79" s="13"/>
      <c r="N79" s="2"/>
      <c r="O79" s="2"/>
      <c r="P79" s="2"/>
      <c r="Q79" s="2"/>
    </row>
    <row r="80">
      <c r="A80" s="10"/>
      <c r="B80" s="44">
        <v>712</v>
      </c>
      <c r="C80" s="45" t="s">
        <v>1322</v>
      </c>
      <c r="D80" s="45" t="s">
        <v>7</v>
      </c>
      <c r="E80" s="45" t="s">
        <v>1323</v>
      </c>
      <c r="F80" s="45" t="s">
        <v>7</v>
      </c>
      <c r="G80" s="46" t="s">
        <v>879</v>
      </c>
      <c r="H80" s="47">
        <v>120</v>
      </c>
      <c r="I80" s="26">
        <v>145</v>
      </c>
      <c r="J80" s="48">
        <f>ROUND(H80*I80,2)</f>
        <v>17400</v>
      </c>
      <c r="K80" s="49">
        <v>0.20999999999999999</v>
      </c>
      <c r="L80" s="50">
        <f>ROUND(J80*1.21,2)</f>
        <v>21054</v>
      </c>
      <c r="M80" s="13"/>
      <c r="N80" s="2"/>
      <c r="O80" s="2"/>
      <c r="P80" s="2"/>
      <c r="Q80" s="33">
        <f>IF(ISNUMBER(K80),IF(H80&gt;0,IF(I80&gt;0,J80,0),0),0)</f>
        <v>17400</v>
      </c>
      <c r="R80" s="9">
        <f>IF(ISNUMBER(K80)=FALSE,J80,0)</f>
        <v>0</v>
      </c>
    </row>
    <row r="81">
      <c r="A81" s="10"/>
      <c r="B81" s="51" t="s">
        <v>125</v>
      </c>
      <c r="C81" s="1"/>
      <c r="D81" s="1"/>
      <c r="E81" s="52" t="s">
        <v>1323</v>
      </c>
      <c r="F81" s="1"/>
      <c r="G81" s="1"/>
      <c r="H81" s="43"/>
      <c r="I81" s="1"/>
      <c r="J81" s="43"/>
      <c r="K81" s="1"/>
      <c r="L81" s="1"/>
      <c r="M81" s="13"/>
      <c r="N81" s="2"/>
      <c r="O81" s="2"/>
      <c r="P81" s="2"/>
      <c r="Q81" s="2"/>
    </row>
    <row r="82" thickBot="1">
      <c r="A82" s="10"/>
      <c r="B82" s="53" t="s">
        <v>127</v>
      </c>
      <c r="C82" s="54"/>
      <c r="D82" s="54"/>
      <c r="E82" s="55" t="s">
        <v>1324</v>
      </c>
      <c r="F82" s="54"/>
      <c r="G82" s="54"/>
      <c r="H82" s="56"/>
      <c r="I82" s="54"/>
      <c r="J82" s="56"/>
      <c r="K82" s="54"/>
      <c r="L82" s="54"/>
      <c r="M82" s="13"/>
      <c r="N82" s="2"/>
      <c r="O82" s="2"/>
      <c r="P82" s="2"/>
      <c r="Q82" s="2"/>
    </row>
    <row r="83" thickTop="1">
      <c r="A83" s="10"/>
      <c r="B83" s="44">
        <v>713</v>
      </c>
      <c r="C83" s="45" t="s">
        <v>1325</v>
      </c>
      <c r="D83" s="45" t="s">
        <v>7</v>
      </c>
      <c r="E83" s="45" t="s">
        <v>1326</v>
      </c>
      <c r="F83" s="45" t="s">
        <v>7</v>
      </c>
      <c r="G83" s="46" t="s">
        <v>1327</v>
      </c>
      <c r="H83" s="57">
        <v>20</v>
      </c>
      <c r="I83" s="58">
        <v>73</v>
      </c>
      <c r="J83" s="59">
        <f>ROUND(H83*I83,2)</f>
        <v>1460</v>
      </c>
      <c r="K83" s="60">
        <v>0.20999999999999999</v>
      </c>
      <c r="L83" s="61">
        <f>ROUND(J83*1.21,2)</f>
        <v>1766.5999999999999</v>
      </c>
      <c r="M83" s="13"/>
      <c r="N83" s="2"/>
      <c r="O83" s="2"/>
      <c r="P83" s="2"/>
      <c r="Q83" s="33">
        <f>IF(ISNUMBER(K83),IF(H83&gt;0,IF(I83&gt;0,J83,0),0),0)</f>
        <v>1460</v>
      </c>
      <c r="R83" s="9">
        <f>IF(ISNUMBER(K83)=FALSE,J83,0)</f>
        <v>0</v>
      </c>
    </row>
    <row r="84">
      <c r="A84" s="10"/>
      <c r="B84" s="51" t="s">
        <v>125</v>
      </c>
      <c r="C84" s="1"/>
      <c r="D84" s="1"/>
      <c r="E84" s="52" t="s">
        <v>1326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127</v>
      </c>
      <c r="C85" s="54"/>
      <c r="D85" s="54"/>
      <c r="E85" s="55" t="s">
        <v>7</v>
      </c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>
      <c r="A86" s="10"/>
      <c r="B86" s="44">
        <v>714</v>
      </c>
      <c r="C86" s="45" t="s">
        <v>1328</v>
      </c>
      <c r="D86" s="45" t="s">
        <v>7</v>
      </c>
      <c r="E86" s="45" t="s">
        <v>1329</v>
      </c>
      <c r="F86" s="45" t="s">
        <v>7</v>
      </c>
      <c r="G86" s="46" t="s">
        <v>181</v>
      </c>
      <c r="H86" s="57">
        <v>36.100000000000001</v>
      </c>
      <c r="I86" s="58">
        <v>597</v>
      </c>
      <c r="J86" s="59">
        <f>ROUND(H86*I86,2)</f>
        <v>21551.700000000001</v>
      </c>
      <c r="K86" s="60">
        <v>0.20999999999999999</v>
      </c>
      <c r="L86" s="61">
        <f>ROUND(J86*1.21,2)</f>
        <v>26077.560000000001</v>
      </c>
      <c r="M86" s="13"/>
      <c r="N86" s="2"/>
      <c r="O86" s="2"/>
      <c r="P86" s="2"/>
      <c r="Q86" s="33">
        <f>IF(ISNUMBER(K86),IF(H86&gt;0,IF(I86&gt;0,J86,0),0),0)</f>
        <v>21551.700000000001</v>
      </c>
      <c r="R86" s="9">
        <f>IF(ISNUMBER(K86)=FALSE,J86,0)</f>
        <v>0</v>
      </c>
    </row>
    <row r="87">
      <c r="A87" s="10"/>
      <c r="B87" s="51" t="s">
        <v>125</v>
      </c>
      <c r="C87" s="1"/>
      <c r="D87" s="1"/>
      <c r="E87" s="52" t="s">
        <v>1329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3" t="s">
        <v>127</v>
      </c>
      <c r="C88" s="54"/>
      <c r="D88" s="54"/>
      <c r="E88" s="55" t="s">
        <v>1330</v>
      </c>
      <c r="F88" s="54"/>
      <c r="G88" s="54"/>
      <c r="H88" s="56"/>
      <c r="I88" s="54"/>
      <c r="J88" s="56"/>
      <c r="K88" s="54"/>
      <c r="L88" s="54"/>
      <c r="M88" s="13"/>
      <c r="N88" s="2"/>
      <c r="O88" s="2"/>
      <c r="P88" s="2"/>
      <c r="Q88" s="2"/>
    </row>
    <row r="89" thickTop="1">
      <c r="A89" s="10"/>
      <c r="B89" s="44">
        <v>715</v>
      </c>
      <c r="C89" s="45" t="s">
        <v>1331</v>
      </c>
      <c r="D89" s="45" t="s">
        <v>7</v>
      </c>
      <c r="E89" s="45" t="s">
        <v>1332</v>
      </c>
      <c r="F89" s="45" t="s">
        <v>7</v>
      </c>
      <c r="G89" s="46" t="s">
        <v>181</v>
      </c>
      <c r="H89" s="57">
        <v>52</v>
      </c>
      <c r="I89" s="58">
        <v>309</v>
      </c>
      <c r="J89" s="59">
        <f>ROUND(H89*I89,2)</f>
        <v>16068</v>
      </c>
      <c r="K89" s="60">
        <v>0.20999999999999999</v>
      </c>
      <c r="L89" s="61">
        <f>ROUND(J89*1.21,2)</f>
        <v>19442.279999999999</v>
      </c>
      <c r="M89" s="13"/>
      <c r="N89" s="2"/>
      <c r="O89" s="2"/>
      <c r="P89" s="2"/>
      <c r="Q89" s="33">
        <f>IF(ISNUMBER(K89),IF(H89&gt;0,IF(I89&gt;0,J89,0),0),0)</f>
        <v>16068</v>
      </c>
      <c r="R89" s="9">
        <f>IF(ISNUMBER(K89)=FALSE,J89,0)</f>
        <v>0</v>
      </c>
    </row>
    <row r="90">
      <c r="A90" s="10"/>
      <c r="B90" s="51" t="s">
        <v>125</v>
      </c>
      <c r="C90" s="1"/>
      <c r="D90" s="1"/>
      <c r="E90" s="52" t="s">
        <v>1332</v>
      </c>
      <c r="F90" s="1"/>
      <c r="G90" s="1"/>
      <c r="H90" s="43"/>
      <c r="I90" s="1"/>
      <c r="J90" s="43"/>
      <c r="K90" s="1"/>
      <c r="L90" s="1"/>
      <c r="M90" s="13"/>
      <c r="N90" s="2"/>
      <c r="O90" s="2"/>
      <c r="P90" s="2"/>
      <c r="Q90" s="2"/>
    </row>
    <row r="91" thickBot="1">
      <c r="A91" s="10"/>
      <c r="B91" s="53" t="s">
        <v>127</v>
      </c>
      <c r="C91" s="54"/>
      <c r="D91" s="54"/>
      <c r="E91" s="55" t="s">
        <v>1333</v>
      </c>
      <c r="F91" s="54"/>
      <c r="G91" s="54"/>
      <c r="H91" s="56"/>
      <c r="I91" s="54"/>
      <c r="J91" s="56"/>
      <c r="K91" s="54"/>
      <c r="L91" s="54"/>
      <c r="M91" s="13"/>
      <c r="N91" s="2"/>
      <c r="O91" s="2"/>
      <c r="P91" s="2"/>
      <c r="Q91" s="2"/>
    </row>
    <row r="92" thickTop="1">
      <c r="A92" s="10"/>
      <c r="B92" s="44">
        <v>716</v>
      </c>
      <c r="C92" s="45" t="s">
        <v>1334</v>
      </c>
      <c r="D92" s="45" t="s">
        <v>7</v>
      </c>
      <c r="E92" s="45" t="s">
        <v>1335</v>
      </c>
      <c r="F92" s="45" t="s">
        <v>7</v>
      </c>
      <c r="G92" s="46" t="s">
        <v>181</v>
      </c>
      <c r="H92" s="57">
        <v>300</v>
      </c>
      <c r="I92" s="58">
        <v>37.5</v>
      </c>
      <c r="J92" s="59">
        <f>ROUND(H92*I92,2)</f>
        <v>11250</v>
      </c>
      <c r="K92" s="60">
        <v>0.20999999999999999</v>
      </c>
      <c r="L92" s="61">
        <f>ROUND(J92*1.21,2)</f>
        <v>13612.5</v>
      </c>
      <c r="M92" s="13"/>
      <c r="N92" s="2"/>
      <c r="O92" s="2"/>
      <c r="P92" s="2"/>
      <c r="Q92" s="33">
        <f>IF(ISNUMBER(K92),IF(H92&gt;0,IF(I92&gt;0,J92,0),0),0)</f>
        <v>11250</v>
      </c>
      <c r="R92" s="9">
        <f>IF(ISNUMBER(K92)=FALSE,J92,0)</f>
        <v>0</v>
      </c>
    </row>
    <row r="93">
      <c r="A93" s="10"/>
      <c r="B93" s="51" t="s">
        <v>125</v>
      </c>
      <c r="C93" s="1"/>
      <c r="D93" s="1"/>
      <c r="E93" s="52" t="s">
        <v>1335</v>
      </c>
      <c r="F93" s="1"/>
      <c r="G93" s="1"/>
      <c r="H93" s="43"/>
      <c r="I93" s="1"/>
      <c r="J93" s="43"/>
      <c r="K93" s="1"/>
      <c r="L93" s="1"/>
      <c r="M93" s="13"/>
      <c r="N93" s="2"/>
      <c r="O93" s="2"/>
      <c r="P93" s="2"/>
      <c r="Q93" s="2"/>
    </row>
    <row r="94" thickBot="1">
      <c r="A94" s="10"/>
      <c r="B94" s="53" t="s">
        <v>127</v>
      </c>
      <c r="C94" s="54"/>
      <c r="D94" s="54"/>
      <c r="E94" s="55" t="s">
        <v>1336</v>
      </c>
      <c r="F94" s="54"/>
      <c r="G94" s="54"/>
      <c r="H94" s="56"/>
      <c r="I94" s="54"/>
      <c r="J94" s="56"/>
      <c r="K94" s="54"/>
      <c r="L94" s="54"/>
      <c r="M94" s="13"/>
      <c r="N94" s="2"/>
      <c r="O94" s="2"/>
      <c r="P94" s="2"/>
      <c r="Q94" s="2"/>
    </row>
    <row r="95" thickTop="1">
      <c r="A95" s="10"/>
      <c r="B95" s="44">
        <v>717</v>
      </c>
      <c r="C95" s="45" t="s">
        <v>1337</v>
      </c>
      <c r="D95" s="45" t="s">
        <v>7</v>
      </c>
      <c r="E95" s="45" t="s">
        <v>1338</v>
      </c>
      <c r="F95" s="45" t="s">
        <v>7</v>
      </c>
      <c r="G95" s="46" t="s">
        <v>181</v>
      </c>
      <c r="H95" s="57">
        <v>300</v>
      </c>
      <c r="I95" s="58">
        <v>15.199999999999999</v>
      </c>
      <c r="J95" s="59">
        <f>ROUND(H95*I95,2)</f>
        <v>4560</v>
      </c>
      <c r="K95" s="60">
        <v>0.20999999999999999</v>
      </c>
      <c r="L95" s="61">
        <f>ROUND(J95*1.21,2)</f>
        <v>5517.6000000000004</v>
      </c>
      <c r="M95" s="13"/>
      <c r="N95" s="2"/>
      <c r="O95" s="2"/>
      <c r="P95" s="2"/>
      <c r="Q95" s="33">
        <f>IF(ISNUMBER(K95),IF(H95&gt;0,IF(I95&gt;0,J95,0),0),0)</f>
        <v>4560</v>
      </c>
      <c r="R95" s="9">
        <f>IF(ISNUMBER(K95)=FALSE,J95,0)</f>
        <v>0</v>
      </c>
    </row>
    <row r="96">
      <c r="A96" s="10"/>
      <c r="B96" s="51" t="s">
        <v>125</v>
      </c>
      <c r="C96" s="1"/>
      <c r="D96" s="1"/>
      <c r="E96" s="52" t="s">
        <v>1338</v>
      </c>
      <c r="F96" s="1"/>
      <c r="G96" s="1"/>
      <c r="H96" s="43"/>
      <c r="I96" s="1"/>
      <c r="J96" s="43"/>
      <c r="K96" s="1"/>
      <c r="L96" s="1"/>
      <c r="M96" s="13"/>
      <c r="N96" s="2"/>
      <c r="O96" s="2"/>
      <c r="P96" s="2"/>
      <c r="Q96" s="2"/>
    </row>
    <row r="97" thickBot="1">
      <c r="A97" s="10"/>
      <c r="B97" s="53" t="s">
        <v>127</v>
      </c>
      <c r="C97" s="54"/>
      <c r="D97" s="54"/>
      <c r="E97" s="55" t="s">
        <v>7</v>
      </c>
      <c r="F97" s="54"/>
      <c r="G97" s="54"/>
      <c r="H97" s="56"/>
      <c r="I97" s="54"/>
      <c r="J97" s="56"/>
      <c r="K97" s="54"/>
      <c r="L97" s="54"/>
      <c r="M97" s="13"/>
      <c r="N97" s="2"/>
      <c r="O97" s="2"/>
      <c r="P97" s="2"/>
      <c r="Q97" s="2"/>
    </row>
    <row r="98" thickTop="1">
      <c r="A98" s="10"/>
      <c r="B98" s="44">
        <v>718</v>
      </c>
      <c r="C98" s="45" t="s">
        <v>1339</v>
      </c>
      <c r="D98" s="45" t="s">
        <v>7</v>
      </c>
      <c r="E98" s="45" t="s">
        <v>1340</v>
      </c>
      <c r="F98" s="45" t="s">
        <v>7</v>
      </c>
      <c r="G98" s="46" t="s">
        <v>181</v>
      </c>
      <c r="H98" s="57">
        <v>213</v>
      </c>
      <c r="I98" s="58">
        <v>83.799999999999997</v>
      </c>
      <c r="J98" s="59">
        <f>ROUND(H98*I98,2)</f>
        <v>17849.400000000001</v>
      </c>
      <c r="K98" s="60">
        <v>0.20999999999999999</v>
      </c>
      <c r="L98" s="61">
        <f>ROUND(J98*1.21,2)</f>
        <v>21597.77</v>
      </c>
      <c r="M98" s="13"/>
      <c r="N98" s="2"/>
      <c r="O98" s="2"/>
      <c r="P98" s="2"/>
      <c r="Q98" s="33">
        <f>IF(ISNUMBER(K98),IF(H98&gt;0,IF(I98&gt;0,J98,0),0),0)</f>
        <v>17849.400000000001</v>
      </c>
      <c r="R98" s="9">
        <f>IF(ISNUMBER(K98)=FALSE,J98,0)</f>
        <v>0</v>
      </c>
    </row>
    <row r="99">
      <c r="A99" s="10"/>
      <c r="B99" s="51" t="s">
        <v>125</v>
      </c>
      <c r="C99" s="1"/>
      <c r="D99" s="1"/>
      <c r="E99" s="52" t="s">
        <v>1340</v>
      </c>
      <c r="F99" s="1"/>
      <c r="G99" s="1"/>
      <c r="H99" s="43"/>
      <c r="I99" s="1"/>
      <c r="J99" s="43"/>
      <c r="K99" s="1"/>
      <c r="L99" s="1"/>
      <c r="M99" s="13"/>
      <c r="N99" s="2"/>
      <c r="O99" s="2"/>
      <c r="P99" s="2"/>
      <c r="Q99" s="2"/>
    </row>
    <row r="100" thickBot="1">
      <c r="A100" s="10"/>
      <c r="B100" s="53" t="s">
        <v>127</v>
      </c>
      <c r="C100" s="54"/>
      <c r="D100" s="54"/>
      <c r="E100" s="55" t="s">
        <v>1341</v>
      </c>
      <c r="F100" s="54"/>
      <c r="G100" s="54"/>
      <c r="H100" s="56"/>
      <c r="I100" s="54"/>
      <c r="J100" s="56"/>
      <c r="K100" s="54"/>
      <c r="L100" s="54"/>
      <c r="M100" s="13"/>
      <c r="N100" s="2"/>
      <c r="O100" s="2"/>
      <c r="P100" s="2"/>
      <c r="Q100" s="2"/>
    </row>
    <row r="101" thickTop="1">
      <c r="A101" s="10"/>
      <c r="B101" s="44">
        <v>719</v>
      </c>
      <c r="C101" s="45" t="s">
        <v>1342</v>
      </c>
      <c r="D101" s="45" t="s">
        <v>7</v>
      </c>
      <c r="E101" s="45" t="s">
        <v>1343</v>
      </c>
      <c r="F101" s="45" t="s">
        <v>7</v>
      </c>
      <c r="G101" s="46" t="s">
        <v>181</v>
      </c>
      <c r="H101" s="57">
        <v>213</v>
      </c>
      <c r="I101" s="58">
        <v>46.200000000000003</v>
      </c>
      <c r="J101" s="59">
        <f>ROUND(H101*I101,2)</f>
        <v>9840.6000000000004</v>
      </c>
      <c r="K101" s="60">
        <v>0.20999999999999999</v>
      </c>
      <c r="L101" s="61">
        <f>ROUND(J101*1.21,2)</f>
        <v>11907.129999999999</v>
      </c>
      <c r="M101" s="13"/>
      <c r="N101" s="2"/>
      <c r="O101" s="2"/>
      <c r="P101" s="2"/>
      <c r="Q101" s="33">
        <f>IF(ISNUMBER(K101),IF(H101&gt;0,IF(I101&gt;0,J101,0),0),0)</f>
        <v>9840.6000000000004</v>
      </c>
      <c r="R101" s="9">
        <f>IF(ISNUMBER(K101)=FALSE,J101,0)</f>
        <v>0</v>
      </c>
    </row>
    <row r="102">
      <c r="A102" s="10"/>
      <c r="B102" s="51" t="s">
        <v>125</v>
      </c>
      <c r="C102" s="1"/>
      <c r="D102" s="1"/>
      <c r="E102" s="52" t="s">
        <v>1343</v>
      </c>
      <c r="F102" s="1"/>
      <c r="G102" s="1"/>
      <c r="H102" s="43"/>
      <c r="I102" s="1"/>
      <c r="J102" s="43"/>
      <c r="K102" s="1"/>
      <c r="L102" s="1"/>
      <c r="M102" s="13"/>
      <c r="N102" s="2"/>
      <c r="O102" s="2"/>
      <c r="P102" s="2"/>
      <c r="Q102" s="2"/>
    </row>
    <row r="103" thickBot="1">
      <c r="A103" s="10"/>
      <c r="B103" s="53" t="s">
        <v>127</v>
      </c>
      <c r="C103" s="54"/>
      <c r="D103" s="54"/>
      <c r="E103" s="55" t="s">
        <v>7</v>
      </c>
      <c r="F103" s="54"/>
      <c r="G103" s="54"/>
      <c r="H103" s="56"/>
      <c r="I103" s="54"/>
      <c r="J103" s="56"/>
      <c r="K103" s="54"/>
      <c r="L103" s="54"/>
      <c r="M103" s="13"/>
      <c r="N103" s="2"/>
      <c r="O103" s="2"/>
      <c r="P103" s="2"/>
      <c r="Q103" s="2"/>
    </row>
    <row r="104" thickTop="1">
      <c r="A104" s="10"/>
      <c r="B104" s="44">
        <v>720</v>
      </c>
      <c r="C104" s="45" t="s">
        <v>1344</v>
      </c>
      <c r="D104" s="45" t="s">
        <v>7</v>
      </c>
      <c r="E104" s="45" t="s">
        <v>1345</v>
      </c>
      <c r="F104" s="45" t="s">
        <v>7</v>
      </c>
      <c r="G104" s="46" t="s">
        <v>181</v>
      </c>
      <c r="H104" s="57">
        <v>88.900000000000006</v>
      </c>
      <c r="I104" s="58">
        <v>221</v>
      </c>
      <c r="J104" s="59">
        <f>ROUND(H104*I104,2)</f>
        <v>19646.900000000001</v>
      </c>
      <c r="K104" s="60">
        <v>0.20999999999999999</v>
      </c>
      <c r="L104" s="61">
        <f>ROUND(J104*1.21,2)</f>
        <v>23772.75</v>
      </c>
      <c r="M104" s="13"/>
      <c r="N104" s="2"/>
      <c r="O104" s="2"/>
      <c r="P104" s="2"/>
      <c r="Q104" s="33">
        <f>IF(ISNUMBER(K104),IF(H104&gt;0,IF(I104&gt;0,J104,0),0),0)</f>
        <v>19646.900000000001</v>
      </c>
      <c r="R104" s="9">
        <f>IF(ISNUMBER(K104)=FALSE,J104,0)</f>
        <v>0</v>
      </c>
    </row>
    <row r="105">
      <c r="A105" s="10"/>
      <c r="B105" s="51" t="s">
        <v>125</v>
      </c>
      <c r="C105" s="1"/>
      <c r="D105" s="1"/>
      <c r="E105" s="52" t="s">
        <v>1345</v>
      </c>
      <c r="F105" s="1"/>
      <c r="G105" s="1"/>
      <c r="H105" s="43"/>
      <c r="I105" s="1"/>
      <c r="J105" s="43"/>
      <c r="K105" s="1"/>
      <c r="L105" s="1"/>
      <c r="M105" s="13"/>
      <c r="N105" s="2"/>
      <c r="O105" s="2"/>
      <c r="P105" s="2"/>
      <c r="Q105" s="2"/>
    </row>
    <row r="106" thickBot="1">
      <c r="A106" s="10"/>
      <c r="B106" s="53" t="s">
        <v>127</v>
      </c>
      <c r="C106" s="54"/>
      <c r="D106" s="54"/>
      <c r="E106" s="55" t="s">
        <v>1346</v>
      </c>
      <c r="F106" s="54"/>
      <c r="G106" s="54"/>
      <c r="H106" s="56"/>
      <c r="I106" s="54"/>
      <c r="J106" s="56"/>
      <c r="K106" s="54"/>
      <c r="L106" s="54"/>
      <c r="M106" s="13"/>
      <c r="N106" s="2"/>
      <c r="O106" s="2"/>
      <c r="P106" s="2"/>
      <c r="Q106" s="2"/>
    </row>
    <row r="107" thickTop="1">
      <c r="A107" s="10"/>
      <c r="B107" s="44">
        <v>721</v>
      </c>
      <c r="C107" s="45" t="s">
        <v>1347</v>
      </c>
      <c r="D107" s="45" t="s">
        <v>7</v>
      </c>
      <c r="E107" s="45" t="s">
        <v>1348</v>
      </c>
      <c r="F107" s="45" t="s">
        <v>7</v>
      </c>
      <c r="G107" s="46" t="s">
        <v>181</v>
      </c>
      <c r="H107" s="57">
        <v>88.900000000000006</v>
      </c>
      <c r="I107" s="58">
        <v>58.299999999999997</v>
      </c>
      <c r="J107" s="59">
        <f>ROUND(H107*I107,2)</f>
        <v>5182.8699999999999</v>
      </c>
      <c r="K107" s="60">
        <v>0.20999999999999999</v>
      </c>
      <c r="L107" s="61">
        <f>ROUND(J107*1.21,2)</f>
        <v>6271.2700000000004</v>
      </c>
      <c r="M107" s="13"/>
      <c r="N107" s="2"/>
      <c r="O107" s="2"/>
      <c r="P107" s="2"/>
      <c r="Q107" s="33">
        <f>IF(ISNUMBER(K107),IF(H107&gt;0,IF(I107&gt;0,J107,0),0),0)</f>
        <v>5182.8699999999999</v>
      </c>
      <c r="R107" s="9">
        <f>IF(ISNUMBER(K107)=FALSE,J107,0)</f>
        <v>0</v>
      </c>
    </row>
    <row r="108">
      <c r="A108" s="10"/>
      <c r="B108" s="51" t="s">
        <v>125</v>
      </c>
      <c r="C108" s="1"/>
      <c r="D108" s="1"/>
      <c r="E108" s="52" t="s">
        <v>1348</v>
      </c>
      <c r="F108" s="1"/>
      <c r="G108" s="1"/>
      <c r="H108" s="43"/>
      <c r="I108" s="1"/>
      <c r="J108" s="43"/>
      <c r="K108" s="1"/>
      <c r="L108" s="1"/>
      <c r="M108" s="13"/>
      <c r="N108" s="2"/>
      <c r="O108" s="2"/>
      <c r="P108" s="2"/>
      <c r="Q108" s="2"/>
    </row>
    <row r="109" thickBot="1">
      <c r="A109" s="10"/>
      <c r="B109" s="53" t="s">
        <v>127</v>
      </c>
      <c r="C109" s="54"/>
      <c r="D109" s="54"/>
      <c r="E109" s="55" t="s">
        <v>7</v>
      </c>
      <c r="F109" s="54"/>
      <c r="G109" s="54"/>
      <c r="H109" s="56"/>
      <c r="I109" s="54"/>
      <c r="J109" s="56"/>
      <c r="K109" s="54"/>
      <c r="L109" s="54"/>
      <c r="M109" s="13"/>
      <c r="N109" s="2"/>
      <c r="O109" s="2"/>
      <c r="P109" s="2"/>
      <c r="Q109" s="2"/>
    </row>
    <row r="110" thickTop="1">
      <c r="A110" s="10"/>
      <c r="B110" s="44">
        <v>722</v>
      </c>
      <c r="C110" s="45" t="s">
        <v>1349</v>
      </c>
      <c r="D110" s="45" t="s">
        <v>7</v>
      </c>
      <c r="E110" s="45" t="s">
        <v>1350</v>
      </c>
      <c r="F110" s="45" t="s">
        <v>7</v>
      </c>
      <c r="G110" s="46" t="s">
        <v>169</v>
      </c>
      <c r="H110" s="57">
        <v>5792.5</v>
      </c>
      <c r="I110" s="58">
        <v>19.399999999999999</v>
      </c>
      <c r="J110" s="59">
        <f>ROUND(H110*I110,2)</f>
        <v>112374.5</v>
      </c>
      <c r="K110" s="60">
        <v>0.20999999999999999</v>
      </c>
      <c r="L110" s="61">
        <f>ROUND(J110*1.21,2)</f>
        <v>135973.14999999999</v>
      </c>
      <c r="M110" s="13"/>
      <c r="N110" s="2"/>
      <c r="O110" s="2"/>
      <c r="P110" s="2"/>
      <c r="Q110" s="33">
        <f>IF(ISNUMBER(K110),IF(H110&gt;0,IF(I110&gt;0,J110,0),0),0)</f>
        <v>112374.5</v>
      </c>
      <c r="R110" s="9">
        <f>IF(ISNUMBER(K110)=FALSE,J110,0)</f>
        <v>0</v>
      </c>
    </row>
    <row r="111">
      <c r="A111" s="10"/>
      <c r="B111" s="51" t="s">
        <v>125</v>
      </c>
      <c r="C111" s="1"/>
      <c r="D111" s="1"/>
      <c r="E111" s="52" t="s">
        <v>1350</v>
      </c>
      <c r="F111" s="1"/>
      <c r="G111" s="1"/>
      <c r="H111" s="43"/>
      <c r="I111" s="1"/>
      <c r="J111" s="43"/>
      <c r="K111" s="1"/>
      <c r="L111" s="1"/>
      <c r="M111" s="13"/>
      <c r="N111" s="2"/>
      <c r="O111" s="2"/>
      <c r="P111" s="2"/>
      <c r="Q111" s="2"/>
    </row>
    <row r="112" thickBot="1">
      <c r="A112" s="10"/>
      <c r="B112" s="53" t="s">
        <v>127</v>
      </c>
      <c r="C112" s="54"/>
      <c r="D112" s="54"/>
      <c r="E112" s="55" t="s">
        <v>1351</v>
      </c>
      <c r="F112" s="54"/>
      <c r="G112" s="54"/>
      <c r="H112" s="56"/>
      <c r="I112" s="54"/>
      <c r="J112" s="56"/>
      <c r="K112" s="54"/>
      <c r="L112" s="54"/>
      <c r="M112" s="13"/>
      <c r="N112" s="2"/>
      <c r="O112" s="2"/>
      <c r="P112" s="2"/>
      <c r="Q112" s="2"/>
    </row>
    <row r="113" thickTop="1">
      <c r="A113" s="10"/>
      <c r="B113" s="44">
        <v>723</v>
      </c>
      <c r="C113" s="45" t="s">
        <v>1352</v>
      </c>
      <c r="D113" s="45" t="s">
        <v>7</v>
      </c>
      <c r="E113" s="45" t="s">
        <v>1353</v>
      </c>
      <c r="F113" s="45" t="s">
        <v>7</v>
      </c>
      <c r="G113" s="46" t="s">
        <v>224</v>
      </c>
      <c r="H113" s="57">
        <v>185.59100000000001</v>
      </c>
      <c r="I113" s="58">
        <v>1220</v>
      </c>
      <c r="J113" s="59">
        <f>ROUND(H113*I113,2)</f>
        <v>226421.01999999999</v>
      </c>
      <c r="K113" s="60">
        <v>0.20999999999999999</v>
      </c>
      <c r="L113" s="61">
        <f>ROUND(J113*1.21,2)</f>
        <v>273969.42999999999</v>
      </c>
      <c r="M113" s="13"/>
      <c r="N113" s="2"/>
      <c r="O113" s="2"/>
      <c r="P113" s="2"/>
      <c r="Q113" s="33">
        <f>IF(ISNUMBER(K113),IF(H113&gt;0,IF(I113&gt;0,J113,0),0),0)</f>
        <v>226421.01999999999</v>
      </c>
      <c r="R113" s="9">
        <f>IF(ISNUMBER(K113)=FALSE,J113,0)</f>
        <v>0</v>
      </c>
    </row>
    <row r="114">
      <c r="A114" s="10"/>
      <c r="B114" s="51" t="s">
        <v>125</v>
      </c>
      <c r="C114" s="1"/>
      <c r="D114" s="1"/>
      <c r="E114" s="52" t="s">
        <v>1353</v>
      </c>
      <c r="F114" s="1"/>
      <c r="G114" s="1"/>
      <c r="H114" s="43"/>
      <c r="I114" s="1"/>
      <c r="J114" s="43"/>
      <c r="K114" s="1"/>
      <c r="L114" s="1"/>
      <c r="M114" s="13"/>
      <c r="N114" s="2"/>
      <c r="O114" s="2"/>
      <c r="P114" s="2"/>
      <c r="Q114" s="2"/>
    </row>
    <row r="115" thickBot="1">
      <c r="A115" s="10"/>
      <c r="B115" s="53" t="s">
        <v>127</v>
      </c>
      <c r="C115" s="54"/>
      <c r="D115" s="54"/>
      <c r="E115" s="55" t="s">
        <v>7</v>
      </c>
      <c r="F115" s="54"/>
      <c r="G115" s="54"/>
      <c r="H115" s="56"/>
      <c r="I115" s="54"/>
      <c r="J115" s="56"/>
      <c r="K115" s="54"/>
      <c r="L115" s="54"/>
      <c r="M115" s="13"/>
      <c r="N115" s="2"/>
      <c r="O115" s="2"/>
      <c r="P115" s="2"/>
      <c r="Q115" s="2"/>
    </row>
    <row r="116" thickTop="1">
      <c r="A116" s="10"/>
      <c r="B116" s="44">
        <v>724</v>
      </c>
      <c r="C116" s="45" t="s">
        <v>1354</v>
      </c>
      <c r="D116" s="45" t="s">
        <v>7</v>
      </c>
      <c r="E116" s="45" t="s">
        <v>1355</v>
      </c>
      <c r="F116" s="45" t="s">
        <v>7</v>
      </c>
      <c r="G116" s="46" t="s">
        <v>224</v>
      </c>
      <c r="H116" s="57">
        <v>742.36500000000001</v>
      </c>
      <c r="I116" s="58">
        <v>188</v>
      </c>
      <c r="J116" s="59">
        <f>ROUND(H116*I116,2)</f>
        <v>139564.62</v>
      </c>
      <c r="K116" s="60">
        <v>0.20999999999999999</v>
      </c>
      <c r="L116" s="61">
        <f>ROUND(J116*1.21,2)</f>
        <v>168873.19</v>
      </c>
      <c r="M116" s="13"/>
      <c r="N116" s="2"/>
      <c r="O116" s="2"/>
      <c r="P116" s="2"/>
      <c r="Q116" s="33">
        <f>IF(ISNUMBER(K116),IF(H116&gt;0,IF(I116&gt;0,J116,0),0),0)</f>
        <v>139564.62</v>
      </c>
      <c r="R116" s="9">
        <f>IF(ISNUMBER(K116)=FALSE,J116,0)</f>
        <v>0</v>
      </c>
    </row>
    <row r="117">
      <c r="A117" s="10"/>
      <c r="B117" s="51" t="s">
        <v>125</v>
      </c>
      <c r="C117" s="1"/>
      <c r="D117" s="1"/>
      <c r="E117" s="52" t="s">
        <v>1355</v>
      </c>
      <c r="F117" s="1"/>
      <c r="G117" s="1"/>
      <c r="H117" s="43"/>
      <c r="I117" s="1"/>
      <c r="J117" s="43"/>
      <c r="K117" s="1"/>
      <c r="L117" s="1"/>
      <c r="M117" s="13"/>
      <c r="N117" s="2"/>
      <c r="O117" s="2"/>
      <c r="P117" s="2"/>
      <c r="Q117" s="2"/>
    </row>
    <row r="118" thickBot="1">
      <c r="A118" s="10"/>
      <c r="B118" s="53" t="s">
        <v>127</v>
      </c>
      <c r="C118" s="54"/>
      <c r="D118" s="54"/>
      <c r="E118" s="55" t="s">
        <v>7</v>
      </c>
      <c r="F118" s="54"/>
      <c r="G118" s="54"/>
      <c r="H118" s="56"/>
      <c r="I118" s="54"/>
      <c r="J118" s="56"/>
      <c r="K118" s="54"/>
      <c r="L118" s="54"/>
      <c r="M118" s="13"/>
      <c r="N118" s="2"/>
      <c r="O118" s="2"/>
      <c r="P118" s="2"/>
      <c r="Q118" s="2"/>
    </row>
    <row r="119" thickTop="1">
      <c r="A119" s="10"/>
      <c r="B119" s="44">
        <v>725</v>
      </c>
      <c r="C119" s="45" t="s">
        <v>1356</v>
      </c>
      <c r="D119" s="45" t="s">
        <v>7</v>
      </c>
      <c r="E119" s="45" t="s">
        <v>1357</v>
      </c>
      <c r="F119" s="45" t="s">
        <v>7</v>
      </c>
      <c r="G119" s="46" t="s">
        <v>224</v>
      </c>
      <c r="H119" s="57">
        <v>754.01099999999997</v>
      </c>
      <c r="I119" s="58">
        <v>329</v>
      </c>
      <c r="J119" s="59">
        <f>ROUND(H119*I119,2)</f>
        <v>248069.62</v>
      </c>
      <c r="K119" s="60">
        <v>0.20999999999999999</v>
      </c>
      <c r="L119" s="61">
        <f>ROUND(J119*1.21,2)</f>
        <v>300164.23999999999</v>
      </c>
      <c r="M119" s="13"/>
      <c r="N119" s="2"/>
      <c r="O119" s="2"/>
      <c r="P119" s="2"/>
      <c r="Q119" s="33">
        <f>IF(ISNUMBER(K119),IF(H119&gt;0,IF(I119&gt;0,J119,0),0),0)</f>
        <v>248069.62</v>
      </c>
      <c r="R119" s="9">
        <f>IF(ISNUMBER(K119)=FALSE,J119,0)</f>
        <v>0</v>
      </c>
    </row>
    <row r="120">
      <c r="A120" s="10"/>
      <c r="B120" s="51" t="s">
        <v>125</v>
      </c>
      <c r="C120" s="1"/>
      <c r="D120" s="1"/>
      <c r="E120" s="52" t="s">
        <v>1357</v>
      </c>
      <c r="F120" s="1"/>
      <c r="G120" s="1"/>
      <c r="H120" s="43"/>
      <c r="I120" s="1"/>
      <c r="J120" s="43"/>
      <c r="K120" s="1"/>
      <c r="L120" s="1"/>
      <c r="M120" s="13"/>
      <c r="N120" s="2"/>
      <c r="O120" s="2"/>
      <c r="P120" s="2"/>
      <c r="Q120" s="2"/>
    </row>
    <row r="121" thickBot="1">
      <c r="A121" s="10"/>
      <c r="B121" s="53" t="s">
        <v>127</v>
      </c>
      <c r="C121" s="54"/>
      <c r="D121" s="54"/>
      <c r="E121" s="55" t="s">
        <v>1358</v>
      </c>
      <c r="F121" s="54"/>
      <c r="G121" s="54"/>
      <c r="H121" s="56"/>
      <c r="I121" s="54"/>
      <c r="J121" s="56"/>
      <c r="K121" s="54"/>
      <c r="L121" s="54"/>
      <c r="M121" s="13"/>
      <c r="N121" s="2"/>
      <c r="O121" s="2"/>
      <c r="P121" s="2"/>
      <c r="Q121" s="2"/>
    </row>
    <row r="122" thickTop="1">
      <c r="A122" s="10"/>
      <c r="B122" s="44">
        <v>726</v>
      </c>
      <c r="C122" s="45" t="s">
        <v>1359</v>
      </c>
      <c r="D122" s="45" t="s">
        <v>7</v>
      </c>
      <c r="E122" s="45" t="s">
        <v>1360</v>
      </c>
      <c r="F122" s="45" t="s">
        <v>7</v>
      </c>
      <c r="G122" s="46" t="s">
        <v>224</v>
      </c>
      <c r="H122" s="57">
        <v>0.625</v>
      </c>
      <c r="I122" s="58">
        <v>1290</v>
      </c>
      <c r="J122" s="59">
        <f>ROUND(H122*I122,2)</f>
        <v>806.25</v>
      </c>
      <c r="K122" s="60">
        <v>0.20999999999999999</v>
      </c>
      <c r="L122" s="61">
        <f>ROUND(J122*1.21,2)</f>
        <v>975.55999999999995</v>
      </c>
      <c r="M122" s="13"/>
      <c r="N122" s="2"/>
      <c r="O122" s="2"/>
      <c r="P122" s="2"/>
      <c r="Q122" s="33">
        <f>IF(ISNUMBER(K122),IF(H122&gt;0,IF(I122&gt;0,J122,0),0),0)</f>
        <v>806.25</v>
      </c>
      <c r="R122" s="9">
        <f>IF(ISNUMBER(K122)=FALSE,J122,0)</f>
        <v>0</v>
      </c>
    </row>
    <row r="123">
      <c r="A123" s="10"/>
      <c r="B123" s="51" t="s">
        <v>125</v>
      </c>
      <c r="C123" s="1"/>
      <c r="D123" s="1"/>
      <c r="E123" s="52" t="s">
        <v>1360</v>
      </c>
      <c r="F123" s="1"/>
      <c r="G123" s="1"/>
      <c r="H123" s="43"/>
      <c r="I123" s="1"/>
      <c r="J123" s="43"/>
      <c r="K123" s="1"/>
      <c r="L123" s="1"/>
      <c r="M123" s="13"/>
      <c r="N123" s="2"/>
      <c r="O123" s="2"/>
      <c r="P123" s="2"/>
      <c r="Q123" s="2"/>
    </row>
    <row r="124" thickBot="1">
      <c r="A124" s="10"/>
      <c r="B124" s="53" t="s">
        <v>127</v>
      </c>
      <c r="C124" s="54"/>
      <c r="D124" s="54"/>
      <c r="E124" s="55" t="s">
        <v>1361</v>
      </c>
      <c r="F124" s="54"/>
      <c r="G124" s="54"/>
      <c r="H124" s="56"/>
      <c r="I124" s="54"/>
      <c r="J124" s="56"/>
      <c r="K124" s="54"/>
      <c r="L124" s="54"/>
      <c r="M124" s="13"/>
      <c r="N124" s="2"/>
      <c r="O124" s="2"/>
      <c r="P124" s="2"/>
      <c r="Q124" s="2"/>
    </row>
    <row r="125" thickTop="1">
      <c r="A125" s="10"/>
      <c r="B125" s="44">
        <v>727</v>
      </c>
      <c r="C125" s="45" t="s">
        <v>1362</v>
      </c>
      <c r="D125" s="45" t="s">
        <v>7</v>
      </c>
      <c r="E125" s="45" t="s">
        <v>1363</v>
      </c>
      <c r="F125" s="45" t="s">
        <v>7</v>
      </c>
      <c r="G125" s="46" t="s">
        <v>224</v>
      </c>
      <c r="H125" s="57">
        <v>147.90299999999999</v>
      </c>
      <c r="I125" s="58">
        <v>594</v>
      </c>
      <c r="J125" s="59">
        <f>ROUND(H125*I125,2)</f>
        <v>87854.380000000005</v>
      </c>
      <c r="K125" s="60">
        <v>0.20999999999999999</v>
      </c>
      <c r="L125" s="61">
        <f>ROUND(J125*1.21,2)</f>
        <v>106303.8</v>
      </c>
      <c r="M125" s="13"/>
      <c r="N125" s="2"/>
      <c r="O125" s="2"/>
      <c r="P125" s="2"/>
      <c r="Q125" s="33">
        <f>IF(ISNUMBER(K125),IF(H125&gt;0,IF(I125&gt;0,J125,0),0),0)</f>
        <v>87854.380000000005</v>
      </c>
      <c r="R125" s="9">
        <f>IF(ISNUMBER(K125)=FALSE,J125,0)</f>
        <v>0</v>
      </c>
    </row>
    <row r="126">
      <c r="A126" s="10"/>
      <c r="B126" s="51" t="s">
        <v>125</v>
      </c>
      <c r="C126" s="1"/>
      <c r="D126" s="1"/>
      <c r="E126" s="52" t="s">
        <v>1363</v>
      </c>
      <c r="F126" s="1"/>
      <c r="G126" s="1"/>
      <c r="H126" s="43"/>
      <c r="I126" s="1"/>
      <c r="J126" s="43"/>
      <c r="K126" s="1"/>
      <c r="L126" s="1"/>
      <c r="M126" s="13"/>
      <c r="N126" s="2"/>
      <c r="O126" s="2"/>
      <c r="P126" s="2"/>
      <c r="Q126" s="2"/>
    </row>
    <row r="127" thickBot="1">
      <c r="A127" s="10"/>
      <c r="B127" s="53" t="s">
        <v>127</v>
      </c>
      <c r="C127" s="54"/>
      <c r="D127" s="54"/>
      <c r="E127" s="55" t="s">
        <v>1364</v>
      </c>
      <c r="F127" s="54"/>
      <c r="G127" s="54"/>
      <c r="H127" s="56"/>
      <c r="I127" s="54"/>
      <c r="J127" s="56"/>
      <c r="K127" s="54"/>
      <c r="L127" s="54"/>
      <c r="M127" s="13"/>
      <c r="N127" s="2"/>
      <c r="O127" s="2"/>
      <c r="P127" s="2"/>
      <c r="Q127" s="2"/>
    </row>
    <row r="128" thickTop="1">
      <c r="A128" s="10"/>
      <c r="B128" s="44">
        <v>728</v>
      </c>
      <c r="C128" s="45" t="s">
        <v>1365</v>
      </c>
      <c r="D128" s="45" t="s">
        <v>7</v>
      </c>
      <c r="E128" s="45" t="s">
        <v>1366</v>
      </c>
      <c r="F128" s="45" t="s">
        <v>7</v>
      </c>
      <c r="G128" s="46" t="s">
        <v>181</v>
      </c>
      <c r="H128" s="57">
        <v>11</v>
      </c>
      <c r="I128" s="58">
        <v>37000</v>
      </c>
      <c r="J128" s="59">
        <f>ROUND(H128*I128,2)</f>
        <v>407000</v>
      </c>
      <c r="K128" s="60">
        <v>0.20999999999999999</v>
      </c>
      <c r="L128" s="61">
        <f>ROUND(J128*1.21,2)</f>
        <v>492470</v>
      </c>
      <c r="M128" s="13"/>
      <c r="N128" s="2"/>
      <c r="O128" s="2"/>
      <c r="P128" s="2"/>
      <c r="Q128" s="33">
        <f>IF(ISNUMBER(K128),IF(H128&gt;0,IF(I128&gt;0,J128,0),0),0)</f>
        <v>407000</v>
      </c>
      <c r="R128" s="9">
        <f>IF(ISNUMBER(K128)=FALSE,J128,0)</f>
        <v>0</v>
      </c>
    </row>
    <row r="129">
      <c r="A129" s="10"/>
      <c r="B129" s="51" t="s">
        <v>125</v>
      </c>
      <c r="C129" s="1"/>
      <c r="D129" s="1"/>
      <c r="E129" s="52" t="s">
        <v>1366</v>
      </c>
      <c r="F129" s="1"/>
      <c r="G129" s="1"/>
      <c r="H129" s="43"/>
      <c r="I129" s="1"/>
      <c r="J129" s="43"/>
      <c r="K129" s="1"/>
      <c r="L129" s="1"/>
      <c r="M129" s="13"/>
      <c r="N129" s="2"/>
      <c r="O129" s="2"/>
      <c r="P129" s="2"/>
      <c r="Q129" s="2"/>
    </row>
    <row r="130" thickBot="1">
      <c r="A130" s="10"/>
      <c r="B130" s="53" t="s">
        <v>127</v>
      </c>
      <c r="C130" s="54"/>
      <c r="D130" s="54"/>
      <c r="E130" s="55" t="s">
        <v>7</v>
      </c>
      <c r="F130" s="54"/>
      <c r="G130" s="54"/>
      <c r="H130" s="56"/>
      <c r="I130" s="54"/>
      <c r="J130" s="56"/>
      <c r="K130" s="54"/>
      <c r="L130" s="54"/>
      <c r="M130" s="13"/>
      <c r="N130" s="2"/>
      <c r="O130" s="2"/>
      <c r="P130" s="2"/>
      <c r="Q130" s="2"/>
    </row>
    <row r="131" thickTop="1">
      <c r="A131" s="10"/>
      <c r="B131" s="44">
        <v>729</v>
      </c>
      <c r="C131" s="45" t="s">
        <v>1367</v>
      </c>
      <c r="D131" s="45" t="s">
        <v>7</v>
      </c>
      <c r="E131" s="45" t="s">
        <v>1368</v>
      </c>
      <c r="F131" s="45" t="s">
        <v>7</v>
      </c>
      <c r="G131" s="46" t="s">
        <v>169</v>
      </c>
      <c r="H131" s="57">
        <v>63</v>
      </c>
      <c r="I131" s="58">
        <v>150</v>
      </c>
      <c r="J131" s="59">
        <f>ROUND(H131*I131,2)</f>
        <v>9450</v>
      </c>
      <c r="K131" s="60">
        <v>0.20999999999999999</v>
      </c>
      <c r="L131" s="61">
        <f>ROUND(J131*1.21,2)</f>
        <v>11434.5</v>
      </c>
      <c r="M131" s="13"/>
      <c r="N131" s="2"/>
      <c r="O131" s="2"/>
      <c r="P131" s="2"/>
      <c r="Q131" s="33">
        <f>IF(ISNUMBER(K131),IF(H131&gt;0,IF(I131&gt;0,J131,0),0),0)</f>
        <v>9450</v>
      </c>
      <c r="R131" s="9">
        <f>IF(ISNUMBER(K131)=FALSE,J131,0)</f>
        <v>0</v>
      </c>
    </row>
    <row r="132">
      <c r="A132" s="10"/>
      <c r="B132" s="51" t="s">
        <v>125</v>
      </c>
      <c r="C132" s="1"/>
      <c r="D132" s="1"/>
      <c r="E132" s="52" t="s">
        <v>1368</v>
      </c>
      <c r="F132" s="1"/>
      <c r="G132" s="1"/>
      <c r="H132" s="43"/>
      <c r="I132" s="1"/>
      <c r="J132" s="43"/>
      <c r="K132" s="1"/>
      <c r="L132" s="1"/>
      <c r="M132" s="13"/>
      <c r="N132" s="2"/>
      <c r="O132" s="2"/>
      <c r="P132" s="2"/>
      <c r="Q132" s="2"/>
    </row>
    <row r="133" thickBot="1">
      <c r="A133" s="10"/>
      <c r="B133" s="53" t="s">
        <v>127</v>
      </c>
      <c r="C133" s="54"/>
      <c r="D133" s="54"/>
      <c r="E133" s="55" t="s">
        <v>1369</v>
      </c>
      <c r="F133" s="54"/>
      <c r="G133" s="54"/>
      <c r="H133" s="56"/>
      <c r="I133" s="54"/>
      <c r="J133" s="56"/>
      <c r="K133" s="54"/>
      <c r="L133" s="54"/>
      <c r="M133" s="13"/>
      <c r="N133" s="2"/>
      <c r="O133" s="2"/>
      <c r="P133" s="2"/>
      <c r="Q133" s="2"/>
    </row>
    <row r="134" thickTop="1">
      <c r="A134" s="10"/>
      <c r="B134" s="44">
        <v>730</v>
      </c>
      <c r="C134" s="45" t="s">
        <v>1370</v>
      </c>
      <c r="D134" s="45" t="s">
        <v>7</v>
      </c>
      <c r="E134" s="45" t="s">
        <v>1371</v>
      </c>
      <c r="F134" s="45" t="s">
        <v>7</v>
      </c>
      <c r="G134" s="46" t="s">
        <v>169</v>
      </c>
      <c r="H134" s="57">
        <v>224.80000000000001</v>
      </c>
      <c r="I134" s="58">
        <v>270</v>
      </c>
      <c r="J134" s="59">
        <f>ROUND(H134*I134,2)</f>
        <v>60696</v>
      </c>
      <c r="K134" s="60">
        <v>0.20999999999999999</v>
      </c>
      <c r="L134" s="61">
        <f>ROUND(J134*1.21,2)</f>
        <v>73442.160000000003</v>
      </c>
      <c r="M134" s="13"/>
      <c r="N134" s="2"/>
      <c r="O134" s="2"/>
      <c r="P134" s="2"/>
      <c r="Q134" s="33">
        <f>IF(ISNUMBER(K134),IF(H134&gt;0,IF(I134&gt;0,J134,0),0),0)</f>
        <v>60696</v>
      </c>
      <c r="R134" s="9">
        <f>IF(ISNUMBER(K134)=FALSE,J134,0)</f>
        <v>0</v>
      </c>
    </row>
    <row r="135">
      <c r="A135" s="10"/>
      <c r="B135" s="51" t="s">
        <v>125</v>
      </c>
      <c r="C135" s="1"/>
      <c r="D135" s="1"/>
      <c r="E135" s="52" t="s">
        <v>1371</v>
      </c>
      <c r="F135" s="1"/>
      <c r="G135" s="1"/>
      <c r="H135" s="43"/>
      <c r="I135" s="1"/>
      <c r="J135" s="43"/>
      <c r="K135" s="1"/>
      <c r="L135" s="1"/>
      <c r="M135" s="13"/>
      <c r="N135" s="2"/>
      <c r="O135" s="2"/>
      <c r="P135" s="2"/>
      <c r="Q135" s="2"/>
    </row>
    <row r="136" thickBot="1">
      <c r="A136" s="10"/>
      <c r="B136" s="53" t="s">
        <v>127</v>
      </c>
      <c r="C136" s="54"/>
      <c r="D136" s="54"/>
      <c r="E136" s="55" t="s">
        <v>1372</v>
      </c>
      <c r="F136" s="54"/>
      <c r="G136" s="54"/>
      <c r="H136" s="56"/>
      <c r="I136" s="54"/>
      <c r="J136" s="56"/>
      <c r="K136" s="54"/>
      <c r="L136" s="54"/>
      <c r="M136" s="13"/>
      <c r="N136" s="2"/>
      <c r="O136" s="2"/>
      <c r="P136" s="2"/>
      <c r="Q136" s="2"/>
    </row>
    <row r="137" thickTop="1">
      <c r="A137" s="10"/>
      <c r="B137" s="44">
        <v>731</v>
      </c>
      <c r="C137" s="45" t="s">
        <v>1373</v>
      </c>
      <c r="D137" s="45" t="s">
        <v>7</v>
      </c>
      <c r="E137" s="45" t="s">
        <v>1374</v>
      </c>
      <c r="F137" s="45" t="s">
        <v>7</v>
      </c>
      <c r="G137" s="46" t="s">
        <v>169</v>
      </c>
      <c r="H137" s="57">
        <v>63</v>
      </c>
      <c r="I137" s="58">
        <v>92.5</v>
      </c>
      <c r="J137" s="59">
        <f>ROUND(H137*I137,2)</f>
        <v>5827.5</v>
      </c>
      <c r="K137" s="60">
        <v>0.20999999999999999</v>
      </c>
      <c r="L137" s="61">
        <f>ROUND(J137*1.21,2)</f>
        <v>7051.2799999999997</v>
      </c>
      <c r="M137" s="13"/>
      <c r="N137" s="2"/>
      <c r="O137" s="2"/>
      <c r="P137" s="2"/>
      <c r="Q137" s="33">
        <f>IF(ISNUMBER(K137),IF(H137&gt;0,IF(I137&gt;0,J137,0),0),0)</f>
        <v>5827.5</v>
      </c>
      <c r="R137" s="9">
        <f>IF(ISNUMBER(K137)=FALSE,J137,0)</f>
        <v>0</v>
      </c>
    </row>
    <row r="138">
      <c r="A138" s="10"/>
      <c r="B138" s="51" t="s">
        <v>125</v>
      </c>
      <c r="C138" s="1"/>
      <c r="D138" s="1"/>
      <c r="E138" s="52" t="s">
        <v>1374</v>
      </c>
      <c r="F138" s="1"/>
      <c r="G138" s="1"/>
      <c r="H138" s="43"/>
      <c r="I138" s="1"/>
      <c r="J138" s="43"/>
      <c r="K138" s="1"/>
      <c r="L138" s="1"/>
      <c r="M138" s="13"/>
      <c r="N138" s="2"/>
      <c r="O138" s="2"/>
      <c r="P138" s="2"/>
      <c r="Q138" s="2"/>
    </row>
    <row r="139" thickBot="1">
      <c r="A139" s="10"/>
      <c r="B139" s="53" t="s">
        <v>127</v>
      </c>
      <c r="C139" s="54"/>
      <c r="D139" s="54"/>
      <c r="E139" s="55" t="s">
        <v>7</v>
      </c>
      <c r="F139" s="54"/>
      <c r="G139" s="54"/>
      <c r="H139" s="56"/>
      <c r="I139" s="54"/>
      <c r="J139" s="56"/>
      <c r="K139" s="54"/>
      <c r="L139" s="54"/>
      <c r="M139" s="13"/>
      <c r="N139" s="2"/>
      <c r="O139" s="2"/>
      <c r="P139" s="2"/>
      <c r="Q139" s="2"/>
    </row>
    <row r="140" thickTop="1">
      <c r="A140" s="10"/>
      <c r="B140" s="44">
        <v>732</v>
      </c>
      <c r="C140" s="45" t="s">
        <v>1375</v>
      </c>
      <c r="D140" s="45" t="s">
        <v>7</v>
      </c>
      <c r="E140" s="45" t="s">
        <v>1376</v>
      </c>
      <c r="F140" s="45" t="s">
        <v>7</v>
      </c>
      <c r="G140" s="46" t="s">
        <v>169</v>
      </c>
      <c r="H140" s="57">
        <v>224.80000000000001</v>
      </c>
      <c r="I140" s="58">
        <v>140</v>
      </c>
      <c r="J140" s="59">
        <f>ROUND(H140*I140,2)</f>
        <v>31472</v>
      </c>
      <c r="K140" s="60">
        <v>0.20999999999999999</v>
      </c>
      <c r="L140" s="61">
        <f>ROUND(J140*1.21,2)</f>
        <v>38081.120000000003</v>
      </c>
      <c r="M140" s="13"/>
      <c r="N140" s="2"/>
      <c r="O140" s="2"/>
      <c r="P140" s="2"/>
      <c r="Q140" s="33">
        <f>IF(ISNUMBER(K140),IF(H140&gt;0,IF(I140&gt;0,J140,0),0),0)</f>
        <v>31472</v>
      </c>
      <c r="R140" s="9">
        <f>IF(ISNUMBER(K140)=FALSE,J140,0)</f>
        <v>0</v>
      </c>
    </row>
    <row r="141">
      <c r="A141" s="10"/>
      <c r="B141" s="51" t="s">
        <v>125</v>
      </c>
      <c r="C141" s="1"/>
      <c r="D141" s="1"/>
      <c r="E141" s="52" t="s">
        <v>1376</v>
      </c>
      <c r="F141" s="1"/>
      <c r="G141" s="1"/>
      <c r="H141" s="43"/>
      <c r="I141" s="1"/>
      <c r="J141" s="43"/>
      <c r="K141" s="1"/>
      <c r="L141" s="1"/>
      <c r="M141" s="13"/>
      <c r="N141" s="2"/>
      <c r="O141" s="2"/>
      <c r="P141" s="2"/>
      <c r="Q141" s="2"/>
    </row>
    <row r="142" thickBot="1">
      <c r="A142" s="10"/>
      <c r="B142" s="53" t="s">
        <v>127</v>
      </c>
      <c r="C142" s="54"/>
      <c r="D142" s="54"/>
      <c r="E142" s="55" t="s">
        <v>7</v>
      </c>
      <c r="F142" s="54"/>
      <c r="G142" s="54"/>
      <c r="H142" s="56"/>
      <c r="I142" s="54"/>
      <c r="J142" s="56"/>
      <c r="K142" s="54"/>
      <c r="L142" s="54"/>
      <c r="M142" s="13"/>
      <c r="N142" s="2"/>
      <c r="O142" s="2"/>
      <c r="P142" s="2"/>
      <c r="Q142" s="2"/>
    </row>
    <row r="143" thickTop="1">
      <c r="A143" s="10"/>
      <c r="B143" s="44">
        <v>733</v>
      </c>
      <c r="C143" s="45" t="s">
        <v>1377</v>
      </c>
      <c r="D143" s="45" t="s">
        <v>7</v>
      </c>
      <c r="E143" s="45" t="s">
        <v>1378</v>
      </c>
      <c r="F143" s="45" t="s">
        <v>7</v>
      </c>
      <c r="G143" s="46" t="s">
        <v>224</v>
      </c>
      <c r="H143" s="57">
        <v>6652.8519999999999</v>
      </c>
      <c r="I143" s="58">
        <v>88.200000000000003</v>
      </c>
      <c r="J143" s="59">
        <f>ROUND(H143*I143,2)</f>
        <v>586781.55000000005</v>
      </c>
      <c r="K143" s="60">
        <v>0.20999999999999999</v>
      </c>
      <c r="L143" s="61">
        <f>ROUND(J143*1.21,2)</f>
        <v>710005.68000000005</v>
      </c>
      <c r="M143" s="13"/>
      <c r="N143" s="2"/>
      <c r="O143" s="2"/>
      <c r="P143" s="2"/>
      <c r="Q143" s="33">
        <f>IF(ISNUMBER(K143),IF(H143&gt;0,IF(I143&gt;0,J143,0),0),0)</f>
        <v>586781.55000000005</v>
      </c>
      <c r="R143" s="9">
        <f>IF(ISNUMBER(K143)=FALSE,J143,0)</f>
        <v>0</v>
      </c>
    </row>
    <row r="144">
      <c r="A144" s="10"/>
      <c r="B144" s="51" t="s">
        <v>125</v>
      </c>
      <c r="C144" s="1"/>
      <c r="D144" s="1"/>
      <c r="E144" s="52" t="s">
        <v>1378</v>
      </c>
      <c r="F144" s="1"/>
      <c r="G144" s="1"/>
      <c r="H144" s="43"/>
      <c r="I144" s="1"/>
      <c r="J144" s="43"/>
      <c r="K144" s="1"/>
      <c r="L144" s="1"/>
      <c r="M144" s="13"/>
      <c r="N144" s="2"/>
      <c r="O144" s="2"/>
      <c r="P144" s="2"/>
      <c r="Q144" s="2"/>
    </row>
    <row r="145" thickBot="1">
      <c r="A145" s="10"/>
      <c r="B145" s="53" t="s">
        <v>127</v>
      </c>
      <c r="C145" s="54"/>
      <c r="D145" s="54"/>
      <c r="E145" s="55" t="s">
        <v>7</v>
      </c>
      <c r="F145" s="54"/>
      <c r="G145" s="54"/>
      <c r="H145" s="56"/>
      <c r="I145" s="54"/>
      <c r="J145" s="56"/>
      <c r="K145" s="54"/>
      <c r="L145" s="54"/>
      <c r="M145" s="13"/>
      <c r="N145" s="2"/>
      <c r="O145" s="2"/>
      <c r="P145" s="2"/>
      <c r="Q145" s="2"/>
    </row>
    <row r="146" thickTop="1">
      <c r="A146" s="10"/>
      <c r="B146" s="44">
        <v>734</v>
      </c>
      <c r="C146" s="45" t="s">
        <v>1379</v>
      </c>
      <c r="D146" s="45" t="s">
        <v>7</v>
      </c>
      <c r="E146" s="45" t="s">
        <v>1380</v>
      </c>
      <c r="F146" s="45" t="s">
        <v>7</v>
      </c>
      <c r="G146" s="46" t="s">
        <v>224</v>
      </c>
      <c r="H146" s="57">
        <v>99.623000000000005</v>
      </c>
      <c r="I146" s="58">
        <v>302</v>
      </c>
      <c r="J146" s="59">
        <f>ROUND(H146*I146,2)</f>
        <v>30086.150000000001</v>
      </c>
      <c r="K146" s="60">
        <v>0.20999999999999999</v>
      </c>
      <c r="L146" s="61">
        <f>ROUND(J146*1.21,2)</f>
        <v>36404.239999999998</v>
      </c>
      <c r="M146" s="13"/>
      <c r="N146" s="2"/>
      <c r="O146" s="2"/>
      <c r="P146" s="2"/>
      <c r="Q146" s="33">
        <f>IF(ISNUMBER(K146),IF(H146&gt;0,IF(I146&gt;0,J146,0),0),0)</f>
        <v>30086.150000000001</v>
      </c>
      <c r="R146" s="9">
        <f>IF(ISNUMBER(K146)=FALSE,J146,0)</f>
        <v>0</v>
      </c>
    </row>
    <row r="147">
      <c r="A147" s="10"/>
      <c r="B147" s="51" t="s">
        <v>125</v>
      </c>
      <c r="C147" s="1"/>
      <c r="D147" s="1"/>
      <c r="E147" s="52" t="s">
        <v>1380</v>
      </c>
      <c r="F147" s="1"/>
      <c r="G147" s="1"/>
      <c r="H147" s="43"/>
      <c r="I147" s="1"/>
      <c r="J147" s="43"/>
      <c r="K147" s="1"/>
      <c r="L147" s="1"/>
      <c r="M147" s="13"/>
      <c r="N147" s="2"/>
      <c r="O147" s="2"/>
      <c r="P147" s="2"/>
      <c r="Q147" s="2"/>
    </row>
    <row r="148" thickBot="1">
      <c r="A148" s="10"/>
      <c r="B148" s="53" t="s">
        <v>127</v>
      </c>
      <c r="C148" s="54"/>
      <c r="D148" s="54"/>
      <c r="E148" s="55" t="s">
        <v>7</v>
      </c>
      <c r="F148" s="54"/>
      <c r="G148" s="54"/>
      <c r="H148" s="56"/>
      <c r="I148" s="54"/>
      <c r="J148" s="56"/>
      <c r="K148" s="54"/>
      <c r="L148" s="54"/>
      <c r="M148" s="13"/>
      <c r="N148" s="2"/>
      <c r="O148" s="2"/>
      <c r="P148" s="2"/>
      <c r="Q148" s="2"/>
    </row>
    <row r="149" thickTop="1">
      <c r="A149" s="10"/>
      <c r="B149" s="44">
        <v>735</v>
      </c>
      <c r="C149" s="45" t="s">
        <v>1381</v>
      </c>
      <c r="D149" s="45" t="s">
        <v>7</v>
      </c>
      <c r="E149" s="45" t="s">
        <v>1382</v>
      </c>
      <c r="F149" s="45" t="s">
        <v>7</v>
      </c>
      <c r="G149" s="46" t="s">
        <v>224</v>
      </c>
      <c r="H149" s="57">
        <v>996.23000000000002</v>
      </c>
      <c r="I149" s="58">
        <v>22.5</v>
      </c>
      <c r="J149" s="59">
        <f>ROUND(H149*I149,2)</f>
        <v>22415.18</v>
      </c>
      <c r="K149" s="60">
        <v>0.20999999999999999</v>
      </c>
      <c r="L149" s="61">
        <f>ROUND(J149*1.21,2)</f>
        <v>27122.369999999999</v>
      </c>
      <c r="M149" s="13"/>
      <c r="N149" s="2"/>
      <c r="O149" s="2"/>
      <c r="P149" s="2"/>
      <c r="Q149" s="33">
        <f>IF(ISNUMBER(K149),IF(H149&gt;0,IF(I149&gt;0,J149,0),0),0)</f>
        <v>22415.18</v>
      </c>
      <c r="R149" s="9">
        <f>IF(ISNUMBER(K149)=FALSE,J149,0)</f>
        <v>0</v>
      </c>
    </row>
    <row r="150">
      <c r="A150" s="10"/>
      <c r="B150" s="51" t="s">
        <v>125</v>
      </c>
      <c r="C150" s="1"/>
      <c r="D150" s="1"/>
      <c r="E150" s="52" t="s">
        <v>1382</v>
      </c>
      <c r="F150" s="1"/>
      <c r="G150" s="1"/>
      <c r="H150" s="43"/>
      <c r="I150" s="1"/>
      <c r="J150" s="43"/>
      <c r="K150" s="1"/>
      <c r="L150" s="1"/>
      <c r="M150" s="13"/>
      <c r="N150" s="2"/>
      <c r="O150" s="2"/>
      <c r="P150" s="2"/>
      <c r="Q150" s="2"/>
    </row>
    <row r="151" thickBot="1">
      <c r="A151" s="10"/>
      <c r="B151" s="53" t="s">
        <v>127</v>
      </c>
      <c r="C151" s="54"/>
      <c r="D151" s="54"/>
      <c r="E151" s="55" t="s">
        <v>1383</v>
      </c>
      <c r="F151" s="54"/>
      <c r="G151" s="54"/>
      <c r="H151" s="56"/>
      <c r="I151" s="54"/>
      <c r="J151" s="56"/>
      <c r="K151" s="54"/>
      <c r="L151" s="54"/>
      <c r="M151" s="13"/>
      <c r="N151" s="2"/>
      <c r="O151" s="2"/>
      <c r="P151" s="2"/>
      <c r="Q151" s="2"/>
    </row>
    <row r="152" thickTop="1">
      <c r="A152" s="10"/>
      <c r="B152" s="44">
        <v>736</v>
      </c>
      <c r="C152" s="45" t="s">
        <v>1384</v>
      </c>
      <c r="D152" s="45" t="s">
        <v>7</v>
      </c>
      <c r="E152" s="45" t="s">
        <v>1385</v>
      </c>
      <c r="F152" s="45" t="s">
        <v>7</v>
      </c>
      <c r="G152" s="46" t="s">
        <v>224</v>
      </c>
      <c r="H152" s="57">
        <v>3326.4259999999999</v>
      </c>
      <c r="I152" s="58">
        <v>55.299999999999997</v>
      </c>
      <c r="J152" s="59">
        <f>ROUND(H152*I152,2)</f>
        <v>183951.35999999999</v>
      </c>
      <c r="K152" s="60">
        <v>0.20999999999999999</v>
      </c>
      <c r="L152" s="61">
        <f>ROUND(J152*1.21,2)</f>
        <v>222581.14999999999</v>
      </c>
      <c r="M152" s="13"/>
      <c r="N152" s="2"/>
      <c r="O152" s="2"/>
      <c r="P152" s="2"/>
      <c r="Q152" s="33">
        <f>IF(ISNUMBER(K152),IF(H152&gt;0,IF(I152&gt;0,J152,0),0),0)</f>
        <v>183951.35999999999</v>
      </c>
      <c r="R152" s="9">
        <f>IF(ISNUMBER(K152)=FALSE,J152,0)</f>
        <v>0</v>
      </c>
    </row>
    <row r="153">
      <c r="A153" s="10"/>
      <c r="B153" s="51" t="s">
        <v>125</v>
      </c>
      <c r="C153" s="1"/>
      <c r="D153" s="1"/>
      <c r="E153" s="52" t="s">
        <v>1385</v>
      </c>
      <c r="F153" s="1"/>
      <c r="G153" s="1"/>
      <c r="H153" s="43"/>
      <c r="I153" s="1"/>
      <c r="J153" s="43"/>
      <c r="K153" s="1"/>
      <c r="L153" s="1"/>
      <c r="M153" s="13"/>
      <c r="N153" s="2"/>
      <c r="O153" s="2"/>
      <c r="P153" s="2"/>
      <c r="Q153" s="2"/>
    </row>
    <row r="154" thickBot="1">
      <c r="A154" s="10"/>
      <c r="B154" s="53" t="s">
        <v>127</v>
      </c>
      <c r="C154" s="54"/>
      <c r="D154" s="54"/>
      <c r="E154" s="55" t="s">
        <v>7</v>
      </c>
      <c r="F154" s="54"/>
      <c r="G154" s="54"/>
      <c r="H154" s="56"/>
      <c r="I154" s="54"/>
      <c r="J154" s="56"/>
      <c r="K154" s="54"/>
      <c r="L154" s="54"/>
      <c r="M154" s="13"/>
      <c r="N154" s="2"/>
      <c r="O154" s="2"/>
      <c r="P154" s="2"/>
      <c r="Q154" s="2"/>
    </row>
    <row r="155" thickTop="1">
      <c r="A155" s="10"/>
      <c r="B155" s="44">
        <v>737</v>
      </c>
      <c r="C155" s="45" t="s">
        <v>1386</v>
      </c>
      <c r="D155" s="45" t="s">
        <v>7</v>
      </c>
      <c r="E155" s="45" t="s">
        <v>1387</v>
      </c>
      <c r="F155" s="45" t="s">
        <v>7</v>
      </c>
      <c r="G155" s="46" t="s">
        <v>499</v>
      </c>
      <c r="H155" s="57">
        <v>179.321</v>
      </c>
      <c r="I155" s="58">
        <v>342</v>
      </c>
      <c r="J155" s="59">
        <f>ROUND(H155*I155,2)</f>
        <v>61327.779999999999</v>
      </c>
      <c r="K155" s="60">
        <v>0.20999999999999999</v>
      </c>
      <c r="L155" s="61">
        <f>ROUND(J155*1.21,2)</f>
        <v>74206.610000000001</v>
      </c>
      <c r="M155" s="13"/>
      <c r="N155" s="2"/>
      <c r="O155" s="2"/>
      <c r="P155" s="2"/>
      <c r="Q155" s="33">
        <f>IF(ISNUMBER(K155),IF(H155&gt;0,IF(I155&gt;0,J155,0),0),0)</f>
        <v>61327.779999999999</v>
      </c>
      <c r="R155" s="9">
        <f>IF(ISNUMBER(K155)=FALSE,J155,0)</f>
        <v>0</v>
      </c>
    </row>
    <row r="156">
      <c r="A156" s="10"/>
      <c r="B156" s="51" t="s">
        <v>125</v>
      </c>
      <c r="C156" s="1"/>
      <c r="D156" s="1"/>
      <c r="E156" s="52" t="s">
        <v>1387</v>
      </c>
      <c r="F156" s="1"/>
      <c r="G156" s="1"/>
      <c r="H156" s="43"/>
      <c r="I156" s="1"/>
      <c r="J156" s="43"/>
      <c r="K156" s="1"/>
      <c r="L156" s="1"/>
      <c r="M156" s="13"/>
      <c r="N156" s="2"/>
      <c r="O156" s="2"/>
      <c r="P156" s="2"/>
      <c r="Q156" s="2"/>
    </row>
    <row r="157" thickBot="1">
      <c r="A157" s="10"/>
      <c r="B157" s="53" t="s">
        <v>127</v>
      </c>
      <c r="C157" s="54"/>
      <c r="D157" s="54"/>
      <c r="E157" s="55" t="s">
        <v>7</v>
      </c>
      <c r="F157" s="54"/>
      <c r="G157" s="54"/>
      <c r="H157" s="56"/>
      <c r="I157" s="54"/>
      <c r="J157" s="56"/>
      <c r="K157" s="54"/>
      <c r="L157" s="54"/>
      <c r="M157" s="13"/>
      <c r="N157" s="2"/>
      <c r="O157" s="2"/>
      <c r="P157" s="2"/>
      <c r="Q157" s="2"/>
    </row>
    <row r="158" thickTop="1">
      <c r="A158" s="10"/>
      <c r="B158" s="44">
        <v>738</v>
      </c>
      <c r="C158" s="45" t="s">
        <v>1388</v>
      </c>
      <c r="D158" s="45" t="s">
        <v>7</v>
      </c>
      <c r="E158" s="45" t="s">
        <v>1389</v>
      </c>
      <c r="F158" s="45" t="s">
        <v>7</v>
      </c>
      <c r="G158" s="46" t="s">
        <v>224</v>
      </c>
      <c r="H158" s="57">
        <v>99.623000000000005</v>
      </c>
      <c r="I158" s="58">
        <v>21.899999999999999</v>
      </c>
      <c r="J158" s="59">
        <f>ROUND(H158*I158,2)</f>
        <v>2181.7399999999998</v>
      </c>
      <c r="K158" s="60">
        <v>0.20999999999999999</v>
      </c>
      <c r="L158" s="61">
        <f>ROUND(J158*1.21,2)</f>
        <v>2639.9099999999999</v>
      </c>
      <c r="M158" s="13"/>
      <c r="N158" s="2"/>
      <c r="O158" s="2"/>
      <c r="P158" s="2"/>
      <c r="Q158" s="33">
        <f>IF(ISNUMBER(K158),IF(H158&gt;0,IF(I158&gt;0,J158,0),0),0)</f>
        <v>2181.7399999999998</v>
      </c>
      <c r="R158" s="9">
        <f>IF(ISNUMBER(K158)=FALSE,J158,0)</f>
        <v>0</v>
      </c>
    </row>
    <row r="159">
      <c r="A159" s="10"/>
      <c r="B159" s="51" t="s">
        <v>125</v>
      </c>
      <c r="C159" s="1"/>
      <c r="D159" s="1"/>
      <c r="E159" s="52" t="s">
        <v>1389</v>
      </c>
      <c r="F159" s="1"/>
      <c r="G159" s="1"/>
      <c r="H159" s="43"/>
      <c r="I159" s="1"/>
      <c r="J159" s="43"/>
      <c r="K159" s="1"/>
      <c r="L159" s="1"/>
      <c r="M159" s="13"/>
      <c r="N159" s="2"/>
      <c r="O159" s="2"/>
      <c r="P159" s="2"/>
      <c r="Q159" s="2"/>
    </row>
    <row r="160" thickBot="1">
      <c r="A160" s="10"/>
      <c r="B160" s="53" t="s">
        <v>127</v>
      </c>
      <c r="C160" s="54"/>
      <c r="D160" s="54"/>
      <c r="E160" s="55" t="s">
        <v>7</v>
      </c>
      <c r="F160" s="54"/>
      <c r="G160" s="54"/>
      <c r="H160" s="56"/>
      <c r="I160" s="54"/>
      <c r="J160" s="56"/>
      <c r="K160" s="54"/>
      <c r="L160" s="54"/>
      <c r="M160" s="13"/>
      <c r="N160" s="2"/>
      <c r="O160" s="2"/>
      <c r="P160" s="2"/>
      <c r="Q160" s="2"/>
    </row>
    <row r="161" thickTop="1">
      <c r="A161" s="10"/>
      <c r="B161" s="44">
        <v>739</v>
      </c>
      <c r="C161" s="45" t="s">
        <v>1390</v>
      </c>
      <c r="D161" s="45" t="s">
        <v>7</v>
      </c>
      <c r="E161" s="45" t="s">
        <v>1391</v>
      </c>
      <c r="F161" s="45" t="s">
        <v>7</v>
      </c>
      <c r="G161" s="46" t="s">
        <v>224</v>
      </c>
      <c r="H161" s="57">
        <v>1588.6759999999999</v>
      </c>
      <c r="I161" s="58">
        <v>157</v>
      </c>
      <c r="J161" s="59">
        <f>ROUND(H161*I161,2)</f>
        <v>249422.13</v>
      </c>
      <c r="K161" s="60">
        <v>0.20999999999999999</v>
      </c>
      <c r="L161" s="61">
        <f>ROUND(J161*1.21,2)</f>
        <v>301800.78000000003</v>
      </c>
      <c r="M161" s="13"/>
      <c r="N161" s="2"/>
      <c r="O161" s="2"/>
      <c r="P161" s="2"/>
      <c r="Q161" s="33">
        <f>IF(ISNUMBER(K161),IF(H161&gt;0,IF(I161&gt;0,J161,0),0),0)</f>
        <v>249422.13</v>
      </c>
      <c r="R161" s="9">
        <f>IF(ISNUMBER(K161)=FALSE,J161,0)</f>
        <v>0</v>
      </c>
    </row>
    <row r="162">
      <c r="A162" s="10"/>
      <c r="B162" s="51" t="s">
        <v>125</v>
      </c>
      <c r="C162" s="1"/>
      <c r="D162" s="1"/>
      <c r="E162" s="52" t="s">
        <v>1391</v>
      </c>
      <c r="F162" s="1"/>
      <c r="G162" s="1"/>
      <c r="H162" s="43"/>
      <c r="I162" s="1"/>
      <c r="J162" s="43"/>
      <c r="K162" s="1"/>
      <c r="L162" s="1"/>
      <c r="M162" s="13"/>
      <c r="N162" s="2"/>
      <c r="O162" s="2"/>
      <c r="P162" s="2"/>
      <c r="Q162" s="2"/>
    </row>
    <row r="163" thickBot="1">
      <c r="A163" s="10"/>
      <c r="B163" s="53" t="s">
        <v>127</v>
      </c>
      <c r="C163" s="54"/>
      <c r="D163" s="54"/>
      <c r="E163" s="55" t="s">
        <v>7</v>
      </c>
      <c r="F163" s="54"/>
      <c r="G163" s="54"/>
      <c r="H163" s="56"/>
      <c r="I163" s="54"/>
      <c r="J163" s="56"/>
      <c r="K163" s="54"/>
      <c r="L163" s="54"/>
      <c r="M163" s="13"/>
      <c r="N163" s="2"/>
      <c r="O163" s="2"/>
      <c r="P163" s="2"/>
      <c r="Q163" s="2"/>
    </row>
    <row r="164" thickTop="1">
      <c r="A164" s="10"/>
      <c r="B164" s="44">
        <v>740</v>
      </c>
      <c r="C164" s="45" t="s">
        <v>1392</v>
      </c>
      <c r="D164" s="45" t="s">
        <v>7</v>
      </c>
      <c r="E164" s="45" t="s">
        <v>1393</v>
      </c>
      <c r="F164" s="45" t="s">
        <v>7</v>
      </c>
      <c r="G164" s="46" t="s">
        <v>224</v>
      </c>
      <c r="H164" s="57">
        <v>67.106999999999999</v>
      </c>
      <c r="I164" s="58">
        <v>235</v>
      </c>
      <c r="J164" s="59">
        <f>ROUND(H164*I164,2)</f>
        <v>15770.15</v>
      </c>
      <c r="K164" s="60">
        <v>0.20999999999999999</v>
      </c>
      <c r="L164" s="61">
        <f>ROUND(J164*1.21,2)</f>
        <v>19081.880000000001</v>
      </c>
      <c r="M164" s="13"/>
      <c r="N164" s="2"/>
      <c r="O164" s="2"/>
      <c r="P164" s="2"/>
      <c r="Q164" s="33">
        <f>IF(ISNUMBER(K164),IF(H164&gt;0,IF(I164&gt;0,J164,0),0),0)</f>
        <v>15770.15</v>
      </c>
      <c r="R164" s="9">
        <f>IF(ISNUMBER(K164)=FALSE,J164,0)</f>
        <v>0</v>
      </c>
    </row>
    <row r="165">
      <c r="A165" s="10"/>
      <c r="B165" s="51" t="s">
        <v>125</v>
      </c>
      <c r="C165" s="1"/>
      <c r="D165" s="1"/>
      <c r="E165" s="52" t="s">
        <v>1393</v>
      </c>
      <c r="F165" s="1"/>
      <c r="G165" s="1"/>
      <c r="H165" s="43"/>
      <c r="I165" s="1"/>
      <c r="J165" s="43"/>
      <c r="K165" s="1"/>
      <c r="L165" s="1"/>
      <c r="M165" s="13"/>
      <c r="N165" s="2"/>
      <c r="O165" s="2"/>
      <c r="P165" s="2"/>
      <c r="Q165" s="2"/>
    </row>
    <row r="166" thickBot="1">
      <c r="A166" s="10"/>
      <c r="B166" s="53" t="s">
        <v>127</v>
      </c>
      <c r="C166" s="54"/>
      <c r="D166" s="54"/>
      <c r="E166" s="55" t="s">
        <v>1394</v>
      </c>
      <c r="F166" s="54"/>
      <c r="G166" s="54"/>
      <c r="H166" s="56"/>
      <c r="I166" s="54"/>
      <c r="J166" s="56"/>
      <c r="K166" s="54"/>
      <c r="L166" s="54"/>
      <c r="M166" s="13"/>
      <c r="N166" s="2"/>
      <c r="O166" s="2"/>
      <c r="P166" s="2"/>
      <c r="Q166" s="2"/>
    </row>
    <row r="167" thickTop="1">
      <c r="A167" s="10"/>
      <c r="B167" s="44">
        <v>741</v>
      </c>
      <c r="C167" s="45" t="s">
        <v>1395</v>
      </c>
      <c r="D167" s="45" t="s">
        <v>7</v>
      </c>
      <c r="E167" s="45" t="s">
        <v>1396</v>
      </c>
      <c r="F167" s="45" t="s">
        <v>7</v>
      </c>
      <c r="G167" s="46" t="s">
        <v>169</v>
      </c>
      <c r="H167" s="57">
        <v>5792.5</v>
      </c>
      <c r="I167" s="58">
        <v>26.600000000000001</v>
      </c>
      <c r="J167" s="59">
        <f>ROUND(H167*I167,2)</f>
        <v>154080.5</v>
      </c>
      <c r="K167" s="60">
        <v>0.20999999999999999</v>
      </c>
      <c r="L167" s="61">
        <f>ROUND(J167*1.21,2)</f>
        <v>186437.41</v>
      </c>
      <c r="M167" s="13"/>
      <c r="N167" s="2"/>
      <c r="O167" s="2"/>
      <c r="P167" s="2"/>
      <c r="Q167" s="33">
        <f>IF(ISNUMBER(K167),IF(H167&gt;0,IF(I167&gt;0,J167,0),0),0)</f>
        <v>154080.5</v>
      </c>
      <c r="R167" s="9">
        <f>IF(ISNUMBER(K167)=FALSE,J167,0)</f>
        <v>0</v>
      </c>
    </row>
    <row r="168">
      <c r="A168" s="10"/>
      <c r="B168" s="51" t="s">
        <v>125</v>
      </c>
      <c r="C168" s="1"/>
      <c r="D168" s="1"/>
      <c r="E168" s="52" t="s">
        <v>1396</v>
      </c>
      <c r="F168" s="1"/>
      <c r="G168" s="1"/>
      <c r="H168" s="43"/>
      <c r="I168" s="1"/>
      <c r="J168" s="43"/>
      <c r="K168" s="1"/>
      <c r="L168" s="1"/>
      <c r="M168" s="13"/>
      <c r="N168" s="2"/>
      <c r="O168" s="2"/>
      <c r="P168" s="2"/>
      <c r="Q168" s="2"/>
    </row>
    <row r="169" thickBot="1">
      <c r="A169" s="10"/>
      <c r="B169" s="53" t="s">
        <v>127</v>
      </c>
      <c r="C169" s="54"/>
      <c r="D169" s="54"/>
      <c r="E169" s="55" t="s">
        <v>1351</v>
      </c>
      <c r="F169" s="54"/>
      <c r="G169" s="54"/>
      <c r="H169" s="56"/>
      <c r="I169" s="54"/>
      <c r="J169" s="56"/>
      <c r="K169" s="54"/>
      <c r="L169" s="54"/>
      <c r="M169" s="13"/>
      <c r="N169" s="2"/>
      <c r="O169" s="2"/>
      <c r="P169" s="2"/>
      <c r="Q169" s="2"/>
    </row>
    <row r="170" thickTop="1">
      <c r="A170" s="10"/>
      <c r="B170" s="44">
        <v>742</v>
      </c>
      <c r="C170" s="45" t="s">
        <v>1397</v>
      </c>
      <c r="D170" s="45" t="s">
        <v>7</v>
      </c>
      <c r="E170" s="45" t="s">
        <v>1398</v>
      </c>
      <c r="F170" s="45" t="s">
        <v>7</v>
      </c>
      <c r="G170" s="46" t="s">
        <v>169</v>
      </c>
      <c r="H170" s="57">
        <v>1288.05</v>
      </c>
      <c r="I170" s="58">
        <v>25.899999999999999</v>
      </c>
      <c r="J170" s="59">
        <f>ROUND(H170*I170,2)</f>
        <v>33360.5</v>
      </c>
      <c r="K170" s="60">
        <v>0.20999999999999999</v>
      </c>
      <c r="L170" s="61">
        <f>ROUND(J170*1.21,2)</f>
        <v>40366.209999999999</v>
      </c>
      <c r="M170" s="13"/>
      <c r="N170" s="2"/>
      <c r="O170" s="2"/>
      <c r="P170" s="2"/>
      <c r="Q170" s="33">
        <f>IF(ISNUMBER(K170),IF(H170&gt;0,IF(I170&gt;0,J170,0),0),0)</f>
        <v>33360.5</v>
      </c>
      <c r="R170" s="9">
        <f>IF(ISNUMBER(K170)=FALSE,J170,0)</f>
        <v>0</v>
      </c>
    </row>
    <row r="171">
      <c r="A171" s="10"/>
      <c r="B171" s="51" t="s">
        <v>125</v>
      </c>
      <c r="C171" s="1"/>
      <c r="D171" s="1"/>
      <c r="E171" s="52" t="s">
        <v>1398</v>
      </c>
      <c r="F171" s="1"/>
      <c r="G171" s="1"/>
      <c r="H171" s="43"/>
      <c r="I171" s="1"/>
      <c r="J171" s="43"/>
      <c r="K171" s="1"/>
      <c r="L171" s="1"/>
      <c r="M171" s="13"/>
      <c r="N171" s="2"/>
      <c r="O171" s="2"/>
      <c r="P171" s="2"/>
      <c r="Q171" s="2"/>
    </row>
    <row r="172" thickBot="1">
      <c r="A172" s="10"/>
      <c r="B172" s="53" t="s">
        <v>127</v>
      </c>
      <c r="C172" s="54"/>
      <c r="D172" s="54"/>
      <c r="E172" s="55" t="s">
        <v>1399</v>
      </c>
      <c r="F172" s="54"/>
      <c r="G172" s="54"/>
      <c r="H172" s="56"/>
      <c r="I172" s="54"/>
      <c r="J172" s="56"/>
      <c r="K172" s="54"/>
      <c r="L172" s="54"/>
      <c r="M172" s="13"/>
      <c r="N172" s="2"/>
      <c r="O172" s="2"/>
      <c r="P172" s="2"/>
      <c r="Q172" s="2"/>
    </row>
    <row r="173" thickTop="1">
      <c r="A173" s="10"/>
      <c r="B173" s="44">
        <v>773</v>
      </c>
      <c r="C173" s="45" t="s">
        <v>1400</v>
      </c>
      <c r="D173" s="45" t="s">
        <v>7</v>
      </c>
      <c r="E173" s="45" t="s">
        <v>1401</v>
      </c>
      <c r="F173" s="45" t="s">
        <v>7</v>
      </c>
      <c r="G173" s="46" t="s">
        <v>224</v>
      </c>
      <c r="H173" s="57">
        <v>13.949999999999999</v>
      </c>
      <c r="I173" s="58">
        <v>1250</v>
      </c>
      <c r="J173" s="59">
        <f>ROUND(H173*I173,2)</f>
        <v>17437.5</v>
      </c>
      <c r="K173" s="60">
        <v>0.20999999999999999</v>
      </c>
      <c r="L173" s="61">
        <f>ROUND(J173*1.21,2)</f>
        <v>21099.380000000001</v>
      </c>
      <c r="M173" s="13"/>
      <c r="N173" s="2"/>
      <c r="O173" s="2"/>
      <c r="P173" s="2"/>
      <c r="Q173" s="33">
        <f>IF(ISNUMBER(K173),IF(H173&gt;0,IF(I173&gt;0,J173,0),0),0)</f>
        <v>17437.5</v>
      </c>
      <c r="R173" s="9">
        <f>IF(ISNUMBER(K173)=FALSE,J173,0)</f>
        <v>0</v>
      </c>
    </row>
    <row r="174">
      <c r="A174" s="10"/>
      <c r="B174" s="51" t="s">
        <v>125</v>
      </c>
      <c r="C174" s="1"/>
      <c r="D174" s="1"/>
      <c r="E174" s="52" t="s">
        <v>1401</v>
      </c>
      <c r="F174" s="1"/>
      <c r="G174" s="1"/>
      <c r="H174" s="43"/>
      <c r="I174" s="1"/>
      <c r="J174" s="43"/>
      <c r="K174" s="1"/>
      <c r="L174" s="1"/>
      <c r="M174" s="13"/>
      <c r="N174" s="2"/>
      <c r="O174" s="2"/>
      <c r="P174" s="2"/>
      <c r="Q174" s="2"/>
    </row>
    <row r="175" thickBot="1">
      <c r="A175" s="10"/>
      <c r="B175" s="53" t="s">
        <v>127</v>
      </c>
      <c r="C175" s="54"/>
      <c r="D175" s="54"/>
      <c r="E175" s="55" t="s">
        <v>1402</v>
      </c>
      <c r="F175" s="54"/>
      <c r="G175" s="54"/>
      <c r="H175" s="56"/>
      <c r="I175" s="54"/>
      <c r="J175" s="56"/>
      <c r="K175" s="54"/>
      <c r="L175" s="54"/>
      <c r="M175" s="13"/>
      <c r="N175" s="2"/>
      <c r="O175" s="2"/>
      <c r="P175" s="2"/>
      <c r="Q175" s="2"/>
    </row>
    <row r="176" thickTop="1">
      <c r="A176" s="10"/>
      <c r="B176" s="44">
        <v>776</v>
      </c>
      <c r="C176" s="45" t="s">
        <v>1403</v>
      </c>
      <c r="D176" s="45" t="s">
        <v>7</v>
      </c>
      <c r="E176" s="45" t="s">
        <v>1404</v>
      </c>
      <c r="F176" s="45" t="s">
        <v>7</v>
      </c>
      <c r="G176" s="46" t="s">
        <v>499</v>
      </c>
      <c r="H176" s="57">
        <v>115.223</v>
      </c>
      <c r="I176" s="58">
        <v>363</v>
      </c>
      <c r="J176" s="59">
        <f>ROUND(H176*I176,2)</f>
        <v>41825.949999999997</v>
      </c>
      <c r="K176" s="60">
        <v>0.20999999999999999</v>
      </c>
      <c r="L176" s="61">
        <f>ROUND(J176*1.21,2)</f>
        <v>50609.400000000001</v>
      </c>
      <c r="M176" s="13"/>
      <c r="N176" s="2"/>
      <c r="O176" s="2"/>
      <c r="P176" s="2"/>
      <c r="Q176" s="33">
        <f>IF(ISNUMBER(K176),IF(H176&gt;0,IF(I176&gt;0,J176,0),0),0)</f>
        <v>41825.949999999997</v>
      </c>
      <c r="R176" s="9">
        <f>IF(ISNUMBER(K176)=FALSE,J176,0)</f>
        <v>0</v>
      </c>
    </row>
    <row r="177">
      <c r="A177" s="10"/>
      <c r="B177" s="51" t="s">
        <v>125</v>
      </c>
      <c r="C177" s="1"/>
      <c r="D177" s="1"/>
      <c r="E177" s="52" t="s">
        <v>1404</v>
      </c>
      <c r="F177" s="1"/>
      <c r="G177" s="1"/>
      <c r="H177" s="43"/>
      <c r="I177" s="1"/>
      <c r="J177" s="43"/>
      <c r="K177" s="1"/>
      <c r="L177" s="1"/>
      <c r="M177" s="13"/>
      <c r="N177" s="2"/>
      <c r="O177" s="2"/>
      <c r="P177" s="2"/>
      <c r="Q177" s="2"/>
    </row>
    <row r="178" thickBot="1">
      <c r="A178" s="10"/>
      <c r="B178" s="53" t="s">
        <v>127</v>
      </c>
      <c r="C178" s="54"/>
      <c r="D178" s="54"/>
      <c r="E178" s="55" t="s">
        <v>7</v>
      </c>
      <c r="F178" s="54"/>
      <c r="G178" s="54"/>
      <c r="H178" s="56"/>
      <c r="I178" s="54"/>
      <c r="J178" s="56"/>
      <c r="K178" s="54"/>
      <c r="L178" s="54"/>
      <c r="M178" s="13"/>
      <c r="N178" s="2"/>
      <c r="O178" s="2"/>
      <c r="P178" s="2"/>
      <c r="Q178" s="2"/>
    </row>
    <row r="179" thickTop="1" thickBot="1" ht="25" customHeight="1">
      <c r="A179" s="10"/>
      <c r="B179" s="1"/>
      <c r="C179" s="62">
        <v>1</v>
      </c>
      <c r="D179" s="1"/>
      <c r="E179" s="63" t="s">
        <v>109</v>
      </c>
      <c r="F179" s="1"/>
      <c r="G179" s="64" t="s">
        <v>137</v>
      </c>
      <c r="H179" s="65">
        <f>J80+J83+J86+J89+J92+J95+J98+J101+J104+J107+J110+J113+J116+J119+J122+J125+J128+J131+J134+J137+J140+J143+J146+J149+J152+J155+J158+J161+J164+J167+J170+J173+J176</f>
        <v>2852985.8499999996</v>
      </c>
      <c r="I179" s="64" t="s">
        <v>138</v>
      </c>
      <c r="J179" s="66">
        <f>(L179-H179)</f>
        <v>599127.03000000026</v>
      </c>
      <c r="K179" s="64" t="s">
        <v>139</v>
      </c>
      <c r="L179" s="67">
        <f>ROUND((J80+J83+J86+J89+J92+J95+J98+J101+J104+J107+J110+J113+J116+J119+J122+J125+J128+J131+J134+J137+J140+J143+J146+J149+J152+J155+J158+J161+J164+J167+J170+J173+J176)*1.21,2)</f>
        <v>3452112.8799999999</v>
      </c>
      <c r="M179" s="13"/>
      <c r="N179" s="2"/>
      <c r="O179" s="2"/>
      <c r="P179" s="2"/>
      <c r="Q179" s="33">
        <f>0+Q80+Q83+Q86+Q89+Q92+Q95+Q98+Q101+Q104+Q107+Q110+Q113+Q116+Q119+Q122+Q125+Q128+Q131+Q134+Q137+Q140+Q143+Q146+Q149+Q152+Q155+Q158+Q161+Q164+Q167+Q170+Q173+Q176</f>
        <v>2852985.8499999996</v>
      </c>
      <c r="R179" s="9">
        <f>0+R80+R83+R86+R89+R92+R95+R98+R101+R104+R107+R110+R113+R116+R119+R122+R125+R128+R131+R134+R137+R140+R143+R146+R149+R152+R155+R158+R161+R164+R167+R170+R173+R176</f>
        <v>0</v>
      </c>
      <c r="S179" s="68">
        <f>Q179*(1+J179)+R179</f>
        <v>1709303791928.376</v>
      </c>
    </row>
    <row r="180" thickTop="1" thickBot="1" ht="25" customHeight="1">
      <c r="A180" s="10"/>
      <c r="B180" s="69"/>
      <c r="C180" s="69"/>
      <c r="D180" s="69"/>
      <c r="E180" s="70"/>
      <c r="F180" s="69"/>
      <c r="G180" s="71" t="s">
        <v>140</v>
      </c>
      <c r="H180" s="72">
        <f>0+J80+J83+J86+J89+J92+J95+J98+J101+J104+J107+J110+J113+J116+J119+J122+J125+J128+J131+J134+J137+J140+J143+J146+J149+J152+J155+J158+J161+J164+J167+J170+J173+J176</f>
        <v>2852985.8499999996</v>
      </c>
      <c r="I180" s="71" t="s">
        <v>141</v>
      </c>
      <c r="J180" s="73">
        <f>0+J179</f>
        <v>599127.03000000026</v>
      </c>
      <c r="K180" s="71" t="s">
        <v>142</v>
      </c>
      <c r="L180" s="74">
        <f>0+L179</f>
        <v>3452112.8799999999</v>
      </c>
      <c r="M180" s="13"/>
      <c r="N180" s="2"/>
      <c r="O180" s="2"/>
      <c r="P180" s="2"/>
      <c r="Q180" s="2"/>
    </row>
    <row r="181" ht="40" customHeight="1">
      <c r="A181" s="10"/>
      <c r="B181" s="75" t="s">
        <v>1405</v>
      </c>
      <c r="C181" s="1"/>
      <c r="D181" s="1"/>
      <c r="E181" s="1"/>
      <c r="F181" s="1"/>
      <c r="G181" s="1"/>
      <c r="H181" s="43"/>
      <c r="I181" s="1"/>
      <c r="J181" s="43"/>
      <c r="K181" s="1"/>
      <c r="L181" s="1"/>
      <c r="M181" s="13"/>
      <c r="N181" s="2"/>
      <c r="O181" s="2"/>
      <c r="P181" s="2"/>
      <c r="Q181" s="2"/>
    </row>
    <row r="182">
      <c r="A182" s="10"/>
      <c r="B182" s="44">
        <v>744</v>
      </c>
      <c r="C182" s="45" t="s">
        <v>1406</v>
      </c>
      <c r="D182" s="45" t="s">
        <v>7</v>
      </c>
      <c r="E182" s="45" t="s">
        <v>1407</v>
      </c>
      <c r="F182" s="45" t="s">
        <v>7</v>
      </c>
      <c r="G182" s="46" t="s">
        <v>146</v>
      </c>
      <c r="H182" s="47">
        <v>1</v>
      </c>
      <c r="I182" s="26">
        <v>8340</v>
      </c>
      <c r="J182" s="48">
        <f>ROUND(H182*I182,2)</f>
        <v>8340</v>
      </c>
      <c r="K182" s="49">
        <v>0.20999999999999999</v>
      </c>
      <c r="L182" s="50">
        <f>ROUND(J182*1.21,2)</f>
        <v>10091.4</v>
      </c>
      <c r="M182" s="13"/>
      <c r="N182" s="2"/>
      <c r="O182" s="2"/>
      <c r="P182" s="2"/>
      <c r="Q182" s="33">
        <f>IF(ISNUMBER(K182),IF(H182&gt;0,IF(I182&gt;0,J182,0),0),0)</f>
        <v>8340</v>
      </c>
      <c r="R182" s="9">
        <f>IF(ISNUMBER(K182)=FALSE,J182,0)</f>
        <v>0</v>
      </c>
    </row>
    <row r="183">
      <c r="A183" s="10"/>
      <c r="B183" s="51" t="s">
        <v>125</v>
      </c>
      <c r="C183" s="1"/>
      <c r="D183" s="1"/>
      <c r="E183" s="52" t="s">
        <v>1407</v>
      </c>
      <c r="F183" s="1"/>
      <c r="G183" s="1"/>
      <c r="H183" s="43"/>
      <c r="I183" s="1"/>
      <c r="J183" s="43"/>
      <c r="K183" s="1"/>
      <c r="L183" s="1"/>
      <c r="M183" s="13"/>
      <c r="N183" s="2"/>
      <c r="O183" s="2"/>
      <c r="P183" s="2"/>
      <c r="Q183" s="2"/>
    </row>
    <row r="184" thickBot="1">
      <c r="A184" s="10"/>
      <c r="B184" s="53" t="s">
        <v>127</v>
      </c>
      <c r="C184" s="54"/>
      <c r="D184" s="54"/>
      <c r="E184" s="55" t="s">
        <v>7</v>
      </c>
      <c r="F184" s="54"/>
      <c r="G184" s="54"/>
      <c r="H184" s="56"/>
      <c r="I184" s="54"/>
      <c r="J184" s="56"/>
      <c r="K184" s="54"/>
      <c r="L184" s="54"/>
      <c r="M184" s="13"/>
      <c r="N184" s="2"/>
      <c r="O184" s="2"/>
      <c r="P184" s="2"/>
      <c r="Q184" s="2"/>
    </row>
    <row r="185" thickTop="1">
      <c r="A185" s="10"/>
      <c r="B185" s="44">
        <v>745</v>
      </c>
      <c r="C185" s="45" t="s">
        <v>1408</v>
      </c>
      <c r="D185" s="45" t="s">
        <v>7</v>
      </c>
      <c r="E185" s="45" t="s">
        <v>1409</v>
      </c>
      <c r="F185" s="45" t="s">
        <v>7</v>
      </c>
      <c r="G185" s="46" t="s">
        <v>181</v>
      </c>
      <c r="H185" s="57">
        <v>112</v>
      </c>
      <c r="I185" s="58">
        <v>29.600000000000001</v>
      </c>
      <c r="J185" s="59">
        <f>ROUND(H185*I185,2)</f>
        <v>3315.1999999999998</v>
      </c>
      <c r="K185" s="60">
        <v>0.20999999999999999</v>
      </c>
      <c r="L185" s="61">
        <f>ROUND(J185*1.21,2)</f>
        <v>4011.3899999999999</v>
      </c>
      <c r="M185" s="13"/>
      <c r="N185" s="2"/>
      <c r="O185" s="2"/>
      <c r="P185" s="2"/>
      <c r="Q185" s="33">
        <f>IF(ISNUMBER(K185),IF(H185&gt;0,IF(I185&gt;0,J185,0),0),0)</f>
        <v>3315.1999999999998</v>
      </c>
      <c r="R185" s="9">
        <f>IF(ISNUMBER(K185)=FALSE,J185,0)</f>
        <v>0</v>
      </c>
    </row>
    <row r="186">
      <c r="A186" s="10"/>
      <c r="B186" s="51" t="s">
        <v>125</v>
      </c>
      <c r="C186" s="1"/>
      <c r="D186" s="1"/>
      <c r="E186" s="52" t="s">
        <v>1409</v>
      </c>
      <c r="F186" s="1"/>
      <c r="G186" s="1"/>
      <c r="H186" s="43"/>
      <c r="I186" s="1"/>
      <c r="J186" s="43"/>
      <c r="K186" s="1"/>
      <c r="L186" s="1"/>
      <c r="M186" s="13"/>
      <c r="N186" s="2"/>
      <c r="O186" s="2"/>
      <c r="P186" s="2"/>
      <c r="Q186" s="2"/>
    </row>
    <row r="187" thickBot="1">
      <c r="A187" s="10"/>
      <c r="B187" s="53" t="s">
        <v>127</v>
      </c>
      <c r="C187" s="54"/>
      <c r="D187" s="54"/>
      <c r="E187" s="55" t="s">
        <v>7</v>
      </c>
      <c r="F187" s="54"/>
      <c r="G187" s="54"/>
      <c r="H187" s="56"/>
      <c r="I187" s="54"/>
      <c r="J187" s="56"/>
      <c r="K187" s="54"/>
      <c r="L187" s="54"/>
      <c r="M187" s="13"/>
      <c r="N187" s="2"/>
      <c r="O187" s="2"/>
      <c r="P187" s="2"/>
      <c r="Q187" s="2"/>
    </row>
    <row r="188" thickTop="1">
      <c r="A188" s="10"/>
      <c r="B188" s="44">
        <v>746</v>
      </c>
      <c r="C188" s="45" t="s">
        <v>1410</v>
      </c>
      <c r="D188" s="45" t="s">
        <v>7</v>
      </c>
      <c r="E188" s="45" t="s">
        <v>1411</v>
      </c>
      <c r="F188" s="45" t="s">
        <v>7</v>
      </c>
      <c r="G188" s="46" t="s">
        <v>181</v>
      </c>
      <c r="H188" s="57">
        <v>26</v>
      </c>
      <c r="I188" s="58">
        <v>29.600000000000001</v>
      </c>
      <c r="J188" s="59">
        <f>ROUND(H188*I188,2)</f>
        <v>769.60000000000002</v>
      </c>
      <c r="K188" s="60">
        <v>0.20999999999999999</v>
      </c>
      <c r="L188" s="61">
        <f>ROUND(J188*1.21,2)</f>
        <v>931.22000000000003</v>
      </c>
      <c r="M188" s="13"/>
      <c r="N188" s="2"/>
      <c r="O188" s="2"/>
      <c r="P188" s="2"/>
      <c r="Q188" s="33">
        <f>IF(ISNUMBER(K188),IF(H188&gt;0,IF(I188&gt;0,J188,0),0),0)</f>
        <v>769.60000000000002</v>
      </c>
      <c r="R188" s="9">
        <f>IF(ISNUMBER(K188)=FALSE,J188,0)</f>
        <v>0</v>
      </c>
    </row>
    <row r="189">
      <c r="A189" s="10"/>
      <c r="B189" s="51" t="s">
        <v>125</v>
      </c>
      <c r="C189" s="1"/>
      <c r="D189" s="1"/>
      <c r="E189" s="52" t="s">
        <v>1411</v>
      </c>
      <c r="F189" s="1"/>
      <c r="G189" s="1"/>
      <c r="H189" s="43"/>
      <c r="I189" s="1"/>
      <c r="J189" s="43"/>
      <c r="K189" s="1"/>
      <c r="L189" s="1"/>
      <c r="M189" s="13"/>
      <c r="N189" s="2"/>
      <c r="O189" s="2"/>
      <c r="P189" s="2"/>
      <c r="Q189" s="2"/>
    </row>
    <row r="190" thickBot="1">
      <c r="A190" s="10"/>
      <c r="B190" s="53" t="s">
        <v>127</v>
      </c>
      <c r="C190" s="54"/>
      <c r="D190" s="54"/>
      <c r="E190" s="55" t="s">
        <v>7</v>
      </c>
      <c r="F190" s="54"/>
      <c r="G190" s="54"/>
      <c r="H190" s="56"/>
      <c r="I190" s="54"/>
      <c r="J190" s="56"/>
      <c r="K190" s="54"/>
      <c r="L190" s="54"/>
      <c r="M190" s="13"/>
      <c r="N190" s="2"/>
      <c r="O190" s="2"/>
      <c r="P190" s="2"/>
      <c r="Q190" s="2"/>
    </row>
    <row r="191" thickTop="1">
      <c r="A191" s="10"/>
      <c r="B191" s="44">
        <v>767</v>
      </c>
      <c r="C191" s="45" t="s">
        <v>1412</v>
      </c>
      <c r="D191" s="45" t="s">
        <v>7</v>
      </c>
      <c r="E191" s="45" t="s">
        <v>1413</v>
      </c>
      <c r="F191" s="45" t="s">
        <v>7</v>
      </c>
      <c r="G191" s="46" t="s">
        <v>181</v>
      </c>
      <c r="H191" s="57">
        <v>112</v>
      </c>
      <c r="I191" s="58">
        <v>30.699999999999999</v>
      </c>
      <c r="J191" s="59">
        <f>ROUND(H191*I191,2)</f>
        <v>3438.4000000000001</v>
      </c>
      <c r="K191" s="60">
        <v>0.20999999999999999</v>
      </c>
      <c r="L191" s="61">
        <f>ROUND(J191*1.21,2)</f>
        <v>4160.46</v>
      </c>
      <c r="M191" s="13"/>
      <c r="N191" s="2"/>
      <c r="O191" s="2"/>
      <c r="P191" s="2"/>
      <c r="Q191" s="33">
        <f>IF(ISNUMBER(K191),IF(H191&gt;0,IF(I191&gt;0,J191,0),0),0)</f>
        <v>3438.4000000000001</v>
      </c>
      <c r="R191" s="9">
        <f>IF(ISNUMBER(K191)=FALSE,J191,0)</f>
        <v>0</v>
      </c>
    </row>
    <row r="192">
      <c r="A192" s="10"/>
      <c r="B192" s="51" t="s">
        <v>125</v>
      </c>
      <c r="C192" s="1"/>
      <c r="D192" s="1"/>
      <c r="E192" s="52" t="s">
        <v>1413</v>
      </c>
      <c r="F192" s="1"/>
      <c r="G192" s="1"/>
      <c r="H192" s="43"/>
      <c r="I192" s="1"/>
      <c r="J192" s="43"/>
      <c r="K192" s="1"/>
      <c r="L192" s="1"/>
      <c r="M192" s="13"/>
      <c r="N192" s="2"/>
      <c r="O192" s="2"/>
      <c r="P192" s="2"/>
      <c r="Q192" s="2"/>
    </row>
    <row r="193" thickBot="1">
      <c r="A193" s="10"/>
      <c r="B193" s="53" t="s">
        <v>127</v>
      </c>
      <c r="C193" s="54"/>
      <c r="D193" s="54"/>
      <c r="E193" s="55" t="s">
        <v>7</v>
      </c>
      <c r="F193" s="54"/>
      <c r="G193" s="54"/>
      <c r="H193" s="56"/>
      <c r="I193" s="54"/>
      <c r="J193" s="56"/>
      <c r="K193" s="54"/>
      <c r="L193" s="54"/>
      <c r="M193" s="13"/>
      <c r="N193" s="2"/>
      <c r="O193" s="2"/>
      <c r="P193" s="2"/>
      <c r="Q193" s="2"/>
    </row>
    <row r="194" thickTop="1">
      <c r="A194" s="10"/>
      <c r="B194" s="44">
        <v>768</v>
      </c>
      <c r="C194" s="45" t="s">
        <v>1414</v>
      </c>
      <c r="D194" s="45" t="s">
        <v>7</v>
      </c>
      <c r="E194" s="45" t="s">
        <v>1415</v>
      </c>
      <c r="F194" s="45" t="s">
        <v>7</v>
      </c>
      <c r="G194" s="46" t="s">
        <v>181</v>
      </c>
      <c r="H194" s="57">
        <v>26</v>
      </c>
      <c r="I194" s="58">
        <v>26.600000000000001</v>
      </c>
      <c r="J194" s="59">
        <f>ROUND(H194*I194,2)</f>
        <v>691.60000000000002</v>
      </c>
      <c r="K194" s="60">
        <v>0.20999999999999999</v>
      </c>
      <c r="L194" s="61">
        <f>ROUND(J194*1.21,2)</f>
        <v>836.84000000000003</v>
      </c>
      <c r="M194" s="13"/>
      <c r="N194" s="2"/>
      <c r="O194" s="2"/>
      <c r="P194" s="2"/>
      <c r="Q194" s="33">
        <f>IF(ISNUMBER(K194),IF(H194&gt;0,IF(I194&gt;0,J194,0),0),0)</f>
        <v>691.60000000000002</v>
      </c>
      <c r="R194" s="9">
        <f>IF(ISNUMBER(K194)=FALSE,J194,0)</f>
        <v>0</v>
      </c>
    </row>
    <row r="195">
      <c r="A195" s="10"/>
      <c r="B195" s="51" t="s">
        <v>125</v>
      </c>
      <c r="C195" s="1"/>
      <c r="D195" s="1"/>
      <c r="E195" s="52" t="s">
        <v>1415</v>
      </c>
      <c r="F195" s="1"/>
      <c r="G195" s="1"/>
      <c r="H195" s="43"/>
      <c r="I195" s="1"/>
      <c r="J195" s="43"/>
      <c r="K195" s="1"/>
      <c r="L195" s="1"/>
      <c r="M195" s="13"/>
      <c r="N195" s="2"/>
      <c r="O195" s="2"/>
      <c r="P195" s="2"/>
      <c r="Q195" s="2"/>
    </row>
    <row r="196" thickBot="1">
      <c r="A196" s="10"/>
      <c r="B196" s="53" t="s">
        <v>127</v>
      </c>
      <c r="C196" s="54"/>
      <c r="D196" s="54"/>
      <c r="E196" s="55" t="s">
        <v>7</v>
      </c>
      <c r="F196" s="54"/>
      <c r="G196" s="54"/>
      <c r="H196" s="56"/>
      <c r="I196" s="54"/>
      <c r="J196" s="56"/>
      <c r="K196" s="54"/>
      <c r="L196" s="54"/>
      <c r="M196" s="13"/>
      <c r="N196" s="2"/>
      <c r="O196" s="2"/>
      <c r="P196" s="2"/>
      <c r="Q196" s="2"/>
    </row>
    <row r="197" thickTop="1">
      <c r="A197" s="10"/>
      <c r="B197" s="44">
        <v>778</v>
      </c>
      <c r="C197" s="45" t="s">
        <v>1416</v>
      </c>
      <c r="D197" s="45" t="s">
        <v>7</v>
      </c>
      <c r="E197" s="45" t="s">
        <v>1417</v>
      </c>
      <c r="F197" s="45" t="s">
        <v>7</v>
      </c>
      <c r="G197" s="46" t="s">
        <v>181</v>
      </c>
      <c r="H197" s="57">
        <v>74</v>
      </c>
      <c r="I197" s="58">
        <v>11.699999999999999</v>
      </c>
      <c r="J197" s="59">
        <f>ROUND(H197*I197,2)</f>
        <v>865.79999999999995</v>
      </c>
      <c r="K197" s="60">
        <v>0.20999999999999999</v>
      </c>
      <c r="L197" s="61">
        <f>ROUND(J197*1.21,2)</f>
        <v>1047.6199999999999</v>
      </c>
      <c r="M197" s="13"/>
      <c r="N197" s="2"/>
      <c r="O197" s="2"/>
      <c r="P197" s="2"/>
      <c r="Q197" s="33">
        <f>IF(ISNUMBER(K197),IF(H197&gt;0,IF(I197&gt;0,J197,0),0),0)</f>
        <v>865.79999999999995</v>
      </c>
      <c r="R197" s="9">
        <f>IF(ISNUMBER(K197)=FALSE,J197,0)</f>
        <v>0</v>
      </c>
    </row>
    <row r="198">
      <c r="A198" s="10"/>
      <c r="B198" s="51" t="s">
        <v>125</v>
      </c>
      <c r="C198" s="1"/>
      <c r="D198" s="1"/>
      <c r="E198" s="52" t="s">
        <v>1417</v>
      </c>
      <c r="F198" s="1"/>
      <c r="G198" s="1"/>
      <c r="H198" s="43"/>
      <c r="I198" s="1"/>
      <c r="J198" s="43"/>
      <c r="K198" s="1"/>
      <c r="L198" s="1"/>
      <c r="M198" s="13"/>
      <c r="N198" s="2"/>
      <c r="O198" s="2"/>
      <c r="P198" s="2"/>
      <c r="Q198" s="2"/>
    </row>
    <row r="199" thickBot="1">
      <c r="A199" s="10"/>
      <c r="B199" s="53" t="s">
        <v>127</v>
      </c>
      <c r="C199" s="54"/>
      <c r="D199" s="54"/>
      <c r="E199" s="55" t="s">
        <v>7</v>
      </c>
      <c r="F199" s="54"/>
      <c r="G199" s="54"/>
      <c r="H199" s="56"/>
      <c r="I199" s="54"/>
      <c r="J199" s="56"/>
      <c r="K199" s="54"/>
      <c r="L199" s="54"/>
      <c r="M199" s="13"/>
      <c r="N199" s="2"/>
      <c r="O199" s="2"/>
      <c r="P199" s="2"/>
      <c r="Q199" s="2"/>
    </row>
    <row r="200" thickTop="1">
      <c r="A200" s="10"/>
      <c r="B200" s="44">
        <v>788</v>
      </c>
      <c r="C200" s="45" t="s">
        <v>1418</v>
      </c>
      <c r="D200" s="45" t="s">
        <v>7</v>
      </c>
      <c r="E200" s="45" t="s">
        <v>1419</v>
      </c>
      <c r="F200" s="45" t="s">
        <v>7</v>
      </c>
      <c r="G200" s="46" t="s">
        <v>124</v>
      </c>
      <c r="H200" s="57">
        <v>1</v>
      </c>
      <c r="I200" s="58">
        <v>5000</v>
      </c>
      <c r="J200" s="59">
        <f>ROUND(H200*I200,2)</f>
        <v>5000</v>
      </c>
      <c r="K200" s="60">
        <v>0.20999999999999999</v>
      </c>
      <c r="L200" s="61">
        <f>ROUND(J200*1.21,2)</f>
        <v>6050</v>
      </c>
      <c r="M200" s="13"/>
      <c r="N200" s="2"/>
      <c r="O200" s="2"/>
      <c r="P200" s="2"/>
      <c r="Q200" s="33">
        <f>IF(ISNUMBER(K200),IF(H200&gt;0,IF(I200&gt;0,J200,0),0),0)</f>
        <v>5000</v>
      </c>
      <c r="R200" s="9">
        <f>IF(ISNUMBER(K200)=FALSE,J200,0)</f>
        <v>0</v>
      </c>
    </row>
    <row r="201">
      <c r="A201" s="10"/>
      <c r="B201" s="51" t="s">
        <v>125</v>
      </c>
      <c r="C201" s="1"/>
      <c r="D201" s="1"/>
      <c r="E201" s="52" t="s">
        <v>1419</v>
      </c>
      <c r="F201" s="1"/>
      <c r="G201" s="1"/>
      <c r="H201" s="43"/>
      <c r="I201" s="1"/>
      <c r="J201" s="43"/>
      <c r="K201" s="1"/>
      <c r="L201" s="1"/>
      <c r="M201" s="13"/>
      <c r="N201" s="2"/>
      <c r="O201" s="2"/>
      <c r="P201" s="2"/>
      <c r="Q201" s="2"/>
    </row>
    <row r="202" thickBot="1">
      <c r="A202" s="10"/>
      <c r="B202" s="53" t="s">
        <v>127</v>
      </c>
      <c r="C202" s="54"/>
      <c r="D202" s="54"/>
      <c r="E202" s="55" t="s">
        <v>7</v>
      </c>
      <c r="F202" s="54"/>
      <c r="G202" s="54"/>
      <c r="H202" s="56"/>
      <c r="I202" s="54"/>
      <c r="J202" s="56"/>
      <c r="K202" s="54"/>
      <c r="L202" s="54"/>
      <c r="M202" s="13"/>
      <c r="N202" s="2"/>
      <c r="O202" s="2"/>
      <c r="P202" s="2"/>
      <c r="Q202" s="2"/>
    </row>
    <row r="203" thickTop="1" thickBot="1" ht="25" customHeight="1">
      <c r="A203" s="10"/>
      <c r="B203" s="1"/>
      <c r="C203" s="62" t="s">
        <v>1279</v>
      </c>
      <c r="D203" s="1"/>
      <c r="E203" s="63" t="s">
        <v>1280</v>
      </c>
      <c r="F203" s="1"/>
      <c r="G203" s="64" t="s">
        <v>137</v>
      </c>
      <c r="H203" s="65">
        <f>J182+J185+J188+J191+J194+J197+J200</f>
        <v>22420.599999999999</v>
      </c>
      <c r="I203" s="64" t="s">
        <v>138</v>
      </c>
      <c r="J203" s="66">
        <f>(L203-H203)</f>
        <v>4708.3300000000017</v>
      </c>
      <c r="K203" s="64" t="s">
        <v>139</v>
      </c>
      <c r="L203" s="67">
        <f>ROUND((J182+J185+J188+J191+J194+J197+J200)*1.21,2)</f>
        <v>27128.93</v>
      </c>
      <c r="M203" s="13"/>
      <c r="N203" s="2"/>
      <c r="O203" s="2"/>
      <c r="P203" s="2"/>
      <c r="Q203" s="33">
        <f>0+Q182+Q185+Q188+Q191+Q194+Q197+Q200</f>
        <v>22420.599999999999</v>
      </c>
      <c r="R203" s="9">
        <f>0+R182+R185+R188+R191+R194+R197+R200</f>
        <v>0</v>
      </c>
      <c r="S203" s="68">
        <f>Q203*(1+J203)+R203</f>
        <v>105586004.19800003</v>
      </c>
    </row>
    <row r="204" thickTop="1" thickBot="1" ht="25" customHeight="1">
      <c r="A204" s="10"/>
      <c r="B204" s="69"/>
      <c r="C204" s="69"/>
      <c r="D204" s="69"/>
      <c r="E204" s="70"/>
      <c r="F204" s="69"/>
      <c r="G204" s="71" t="s">
        <v>140</v>
      </c>
      <c r="H204" s="72">
        <f>0+J182+J185+J188+J191+J194+J197+J200</f>
        <v>22420.599999999999</v>
      </c>
      <c r="I204" s="71" t="s">
        <v>141</v>
      </c>
      <c r="J204" s="73">
        <f>0+J203</f>
        <v>4708.3300000000017</v>
      </c>
      <c r="K204" s="71" t="s">
        <v>142</v>
      </c>
      <c r="L204" s="74">
        <f>0+L203</f>
        <v>27128.93</v>
      </c>
      <c r="M204" s="13"/>
      <c r="N204" s="2"/>
      <c r="O204" s="2"/>
      <c r="P204" s="2"/>
      <c r="Q204" s="2"/>
    </row>
    <row r="205" ht="40" customHeight="1">
      <c r="A205" s="10"/>
      <c r="B205" s="75" t="s">
        <v>1420</v>
      </c>
      <c r="C205" s="1"/>
      <c r="D205" s="1"/>
      <c r="E205" s="1"/>
      <c r="F205" s="1"/>
      <c r="G205" s="1"/>
      <c r="H205" s="43"/>
      <c r="I205" s="1"/>
      <c r="J205" s="43"/>
      <c r="K205" s="1"/>
      <c r="L205" s="1"/>
      <c r="M205" s="13"/>
      <c r="N205" s="2"/>
      <c r="O205" s="2"/>
      <c r="P205" s="2"/>
      <c r="Q205" s="2"/>
    </row>
    <row r="206">
      <c r="A206" s="10"/>
      <c r="B206" s="44">
        <v>699</v>
      </c>
      <c r="C206" s="45" t="s">
        <v>1421</v>
      </c>
      <c r="D206" s="45" t="s">
        <v>7</v>
      </c>
      <c r="E206" s="45" t="s">
        <v>1422</v>
      </c>
      <c r="F206" s="45" t="s">
        <v>7</v>
      </c>
      <c r="G206" s="46" t="s">
        <v>181</v>
      </c>
      <c r="H206" s="47">
        <v>90</v>
      </c>
      <c r="I206" s="26">
        <v>6600</v>
      </c>
      <c r="J206" s="48">
        <f>ROUND(H206*I206,2)</f>
        <v>594000</v>
      </c>
      <c r="K206" s="49">
        <v>0.20999999999999999</v>
      </c>
      <c r="L206" s="50">
        <f>ROUND(J206*1.21,2)</f>
        <v>718740</v>
      </c>
      <c r="M206" s="13"/>
      <c r="N206" s="2"/>
      <c r="O206" s="2"/>
      <c r="P206" s="2"/>
      <c r="Q206" s="33">
        <f>IF(ISNUMBER(K206),IF(H206&gt;0,IF(I206&gt;0,J206,0),0),0)</f>
        <v>594000</v>
      </c>
      <c r="R206" s="9">
        <f>IF(ISNUMBER(K206)=FALSE,J206,0)</f>
        <v>0</v>
      </c>
    </row>
    <row r="207">
      <c r="A207" s="10"/>
      <c r="B207" s="51" t="s">
        <v>125</v>
      </c>
      <c r="C207" s="1"/>
      <c r="D207" s="1"/>
      <c r="E207" s="52" t="s">
        <v>1422</v>
      </c>
      <c r="F207" s="1"/>
      <c r="G207" s="1"/>
      <c r="H207" s="43"/>
      <c r="I207" s="1"/>
      <c r="J207" s="43"/>
      <c r="K207" s="1"/>
      <c r="L207" s="1"/>
      <c r="M207" s="13"/>
      <c r="N207" s="2"/>
      <c r="O207" s="2"/>
      <c r="P207" s="2"/>
      <c r="Q207" s="2"/>
    </row>
    <row r="208" thickBot="1">
      <c r="A208" s="10"/>
      <c r="B208" s="53" t="s">
        <v>127</v>
      </c>
      <c r="C208" s="54"/>
      <c r="D208" s="54"/>
      <c r="E208" s="55" t="s">
        <v>7</v>
      </c>
      <c r="F208" s="54"/>
      <c r="G208" s="54"/>
      <c r="H208" s="56"/>
      <c r="I208" s="54"/>
      <c r="J208" s="56"/>
      <c r="K208" s="54"/>
      <c r="L208" s="54"/>
      <c r="M208" s="13"/>
      <c r="N208" s="2"/>
      <c r="O208" s="2"/>
      <c r="P208" s="2"/>
      <c r="Q208" s="2"/>
    </row>
    <row r="209" thickTop="1">
      <c r="A209" s="10"/>
      <c r="B209" s="44">
        <v>700</v>
      </c>
      <c r="C209" s="45" t="s">
        <v>1423</v>
      </c>
      <c r="D209" s="45" t="s">
        <v>7</v>
      </c>
      <c r="E209" s="45" t="s">
        <v>1424</v>
      </c>
      <c r="F209" s="45" t="s">
        <v>7</v>
      </c>
      <c r="G209" s="46" t="s">
        <v>181</v>
      </c>
      <c r="H209" s="57">
        <v>54</v>
      </c>
      <c r="I209" s="58">
        <v>7500</v>
      </c>
      <c r="J209" s="59">
        <f>ROUND(H209*I209,2)</f>
        <v>405000</v>
      </c>
      <c r="K209" s="60">
        <v>0.20999999999999999</v>
      </c>
      <c r="L209" s="61">
        <f>ROUND(J209*1.21,2)</f>
        <v>490050</v>
      </c>
      <c r="M209" s="13"/>
      <c r="N209" s="2"/>
      <c r="O209" s="2"/>
      <c r="P209" s="2"/>
      <c r="Q209" s="33">
        <f>IF(ISNUMBER(K209),IF(H209&gt;0,IF(I209&gt;0,J209,0),0),0)</f>
        <v>405000</v>
      </c>
      <c r="R209" s="9">
        <f>IF(ISNUMBER(K209)=FALSE,J209,0)</f>
        <v>0</v>
      </c>
    </row>
    <row r="210">
      <c r="A210" s="10"/>
      <c r="B210" s="51" t="s">
        <v>125</v>
      </c>
      <c r="C210" s="1"/>
      <c r="D210" s="1"/>
      <c r="E210" s="52" t="s">
        <v>1424</v>
      </c>
      <c r="F210" s="1"/>
      <c r="G210" s="1"/>
      <c r="H210" s="43"/>
      <c r="I210" s="1"/>
      <c r="J210" s="43"/>
      <c r="K210" s="1"/>
      <c r="L210" s="1"/>
      <c r="M210" s="13"/>
      <c r="N210" s="2"/>
      <c r="O210" s="2"/>
      <c r="P210" s="2"/>
      <c r="Q210" s="2"/>
    </row>
    <row r="211" thickBot="1">
      <c r="A211" s="10"/>
      <c r="B211" s="53" t="s">
        <v>127</v>
      </c>
      <c r="C211" s="54"/>
      <c r="D211" s="54"/>
      <c r="E211" s="55" t="s">
        <v>7</v>
      </c>
      <c r="F211" s="54"/>
      <c r="G211" s="54"/>
      <c r="H211" s="56"/>
      <c r="I211" s="54"/>
      <c r="J211" s="56"/>
      <c r="K211" s="54"/>
      <c r="L211" s="54"/>
      <c r="M211" s="13"/>
      <c r="N211" s="2"/>
      <c r="O211" s="2"/>
      <c r="P211" s="2"/>
      <c r="Q211" s="2"/>
    </row>
    <row r="212" thickTop="1">
      <c r="A212" s="10"/>
      <c r="B212" s="44">
        <v>701</v>
      </c>
      <c r="C212" s="45" t="s">
        <v>1425</v>
      </c>
      <c r="D212" s="45" t="s">
        <v>7</v>
      </c>
      <c r="E212" s="45" t="s">
        <v>1426</v>
      </c>
      <c r="F212" s="45" t="s">
        <v>7</v>
      </c>
      <c r="G212" s="46" t="s">
        <v>146</v>
      </c>
      <c r="H212" s="57">
        <v>1</v>
      </c>
      <c r="I212" s="58">
        <v>72000</v>
      </c>
      <c r="J212" s="59">
        <f>ROUND(H212*I212,2)</f>
        <v>72000</v>
      </c>
      <c r="K212" s="60">
        <v>0.20999999999999999</v>
      </c>
      <c r="L212" s="61">
        <f>ROUND(J212*1.21,2)</f>
        <v>87120</v>
      </c>
      <c r="M212" s="13"/>
      <c r="N212" s="2"/>
      <c r="O212" s="2"/>
      <c r="P212" s="2"/>
      <c r="Q212" s="33">
        <f>IF(ISNUMBER(K212),IF(H212&gt;0,IF(I212&gt;0,J212,0),0),0)</f>
        <v>72000</v>
      </c>
      <c r="R212" s="9">
        <f>IF(ISNUMBER(K212)=FALSE,J212,0)</f>
        <v>0</v>
      </c>
    </row>
    <row r="213">
      <c r="A213" s="10"/>
      <c r="B213" s="51" t="s">
        <v>125</v>
      </c>
      <c r="C213" s="1"/>
      <c r="D213" s="1"/>
      <c r="E213" s="52" t="s">
        <v>1426</v>
      </c>
      <c r="F213" s="1"/>
      <c r="G213" s="1"/>
      <c r="H213" s="43"/>
      <c r="I213" s="1"/>
      <c r="J213" s="43"/>
      <c r="K213" s="1"/>
      <c r="L213" s="1"/>
      <c r="M213" s="13"/>
      <c r="N213" s="2"/>
      <c r="O213" s="2"/>
      <c r="P213" s="2"/>
      <c r="Q213" s="2"/>
    </row>
    <row r="214" thickBot="1">
      <c r="A214" s="10"/>
      <c r="B214" s="53" t="s">
        <v>127</v>
      </c>
      <c r="C214" s="54"/>
      <c r="D214" s="54"/>
      <c r="E214" s="55" t="s">
        <v>7</v>
      </c>
      <c r="F214" s="54"/>
      <c r="G214" s="54"/>
      <c r="H214" s="56"/>
      <c r="I214" s="54"/>
      <c r="J214" s="56"/>
      <c r="K214" s="54"/>
      <c r="L214" s="54"/>
      <c r="M214" s="13"/>
      <c r="N214" s="2"/>
      <c r="O214" s="2"/>
      <c r="P214" s="2"/>
      <c r="Q214" s="2"/>
    </row>
    <row r="215" thickTop="1">
      <c r="A215" s="10"/>
      <c r="B215" s="44">
        <v>702</v>
      </c>
      <c r="C215" s="45" t="s">
        <v>1427</v>
      </c>
      <c r="D215" s="45" t="s">
        <v>7</v>
      </c>
      <c r="E215" s="45" t="s">
        <v>1428</v>
      </c>
      <c r="F215" s="45" t="s">
        <v>7</v>
      </c>
      <c r="G215" s="46" t="s">
        <v>146</v>
      </c>
      <c r="H215" s="57">
        <v>1</v>
      </c>
      <c r="I215" s="58">
        <v>75000</v>
      </c>
      <c r="J215" s="59">
        <f>ROUND(H215*I215,2)</f>
        <v>75000</v>
      </c>
      <c r="K215" s="60">
        <v>0.20999999999999999</v>
      </c>
      <c r="L215" s="61">
        <f>ROUND(J215*1.21,2)</f>
        <v>90750</v>
      </c>
      <c r="M215" s="13"/>
      <c r="N215" s="2"/>
      <c r="O215" s="2"/>
      <c r="P215" s="2"/>
      <c r="Q215" s="33">
        <f>IF(ISNUMBER(K215),IF(H215&gt;0,IF(I215&gt;0,J215,0),0),0)</f>
        <v>75000</v>
      </c>
      <c r="R215" s="9">
        <f>IF(ISNUMBER(K215)=FALSE,J215,0)</f>
        <v>0</v>
      </c>
    </row>
    <row r="216">
      <c r="A216" s="10"/>
      <c r="B216" s="51" t="s">
        <v>125</v>
      </c>
      <c r="C216" s="1"/>
      <c r="D216" s="1"/>
      <c r="E216" s="52" t="s">
        <v>1428</v>
      </c>
      <c r="F216" s="1"/>
      <c r="G216" s="1"/>
      <c r="H216" s="43"/>
      <c r="I216" s="1"/>
      <c r="J216" s="43"/>
      <c r="K216" s="1"/>
      <c r="L216" s="1"/>
      <c r="M216" s="13"/>
      <c r="N216" s="2"/>
      <c r="O216" s="2"/>
      <c r="P216" s="2"/>
      <c r="Q216" s="2"/>
    </row>
    <row r="217" thickBot="1">
      <c r="A217" s="10"/>
      <c r="B217" s="53" t="s">
        <v>127</v>
      </c>
      <c r="C217" s="54"/>
      <c r="D217" s="54"/>
      <c r="E217" s="55" t="s">
        <v>7</v>
      </c>
      <c r="F217" s="54"/>
      <c r="G217" s="54"/>
      <c r="H217" s="56"/>
      <c r="I217" s="54"/>
      <c r="J217" s="56"/>
      <c r="K217" s="54"/>
      <c r="L217" s="54"/>
      <c r="M217" s="13"/>
      <c r="N217" s="2"/>
      <c r="O217" s="2"/>
      <c r="P217" s="2"/>
      <c r="Q217" s="2"/>
    </row>
    <row r="218" thickTop="1">
      <c r="A218" s="10"/>
      <c r="B218" s="44">
        <v>703</v>
      </c>
      <c r="C218" s="45" t="s">
        <v>1429</v>
      </c>
      <c r="D218" s="45" t="s">
        <v>7</v>
      </c>
      <c r="E218" s="45" t="s">
        <v>1430</v>
      </c>
      <c r="F218" s="45" t="s">
        <v>7</v>
      </c>
      <c r="G218" s="46" t="s">
        <v>146</v>
      </c>
      <c r="H218" s="57">
        <v>1</v>
      </c>
      <c r="I218" s="58">
        <v>72000</v>
      </c>
      <c r="J218" s="59">
        <f>ROUND(H218*I218,2)</f>
        <v>72000</v>
      </c>
      <c r="K218" s="60">
        <v>0.20999999999999999</v>
      </c>
      <c r="L218" s="61">
        <f>ROUND(J218*1.21,2)</f>
        <v>87120</v>
      </c>
      <c r="M218" s="13"/>
      <c r="N218" s="2"/>
      <c r="O218" s="2"/>
      <c r="P218" s="2"/>
      <c r="Q218" s="33">
        <f>IF(ISNUMBER(K218),IF(H218&gt;0,IF(I218&gt;0,J218,0),0),0)</f>
        <v>72000</v>
      </c>
      <c r="R218" s="9">
        <f>IF(ISNUMBER(K218)=FALSE,J218,0)</f>
        <v>0</v>
      </c>
    </row>
    <row r="219">
      <c r="A219" s="10"/>
      <c r="B219" s="51" t="s">
        <v>125</v>
      </c>
      <c r="C219" s="1"/>
      <c r="D219" s="1"/>
      <c r="E219" s="52" t="s">
        <v>1430</v>
      </c>
      <c r="F219" s="1"/>
      <c r="G219" s="1"/>
      <c r="H219" s="43"/>
      <c r="I219" s="1"/>
      <c r="J219" s="43"/>
      <c r="K219" s="1"/>
      <c r="L219" s="1"/>
      <c r="M219" s="13"/>
      <c r="N219" s="2"/>
      <c r="O219" s="2"/>
      <c r="P219" s="2"/>
      <c r="Q219" s="2"/>
    </row>
    <row r="220" thickBot="1">
      <c r="A220" s="10"/>
      <c r="B220" s="53" t="s">
        <v>127</v>
      </c>
      <c r="C220" s="54"/>
      <c r="D220" s="54"/>
      <c r="E220" s="55" t="s">
        <v>7</v>
      </c>
      <c r="F220" s="54"/>
      <c r="G220" s="54"/>
      <c r="H220" s="56"/>
      <c r="I220" s="54"/>
      <c r="J220" s="56"/>
      <c r="K220" s="54"/>
      <c r="L220" s="54"/>
      <c r="M220" s="13"/>
      <c r="N220" s="2"/>
      <c r="O220" s="2"/>
      <c r="P220" s="2"/>
      <c r="Q220" s="2"/>
    </row>
    <row r="221" thickTop="1">
      <c r="A221" s="10"/>
      <c r="B221" s="44">
        <v>704</v>
      </c>
      <c r="C221" s="45" t="s">
        <v>1431</v>
      </c>
      <c r="D221" s="45" t="s">
        <v>7</v>
      </c>
      <c r="E221" s="45" t="s">
        <v>1432</v>
      </c>
      <c r="F221" s="45" t="s">
        <v>7</v>
      </c>
      <c r="G221" s="46" t="s">
        <v>146</v>
      </c>
      <c r="H221" s="57">
        <v>1</v>
      </c>
      <c r="I221" s="58">
        <v>72000</v>
      </c>
      <c r="J221" s="59">
        <f>ROUND(H221*I221,2)</f>
        <v>72000</v>
      </c>
      <c r="K221" s="60">
        <v>0.20999999999999999</v>
      </c>
      <c r="L221" s="61">
        <f>ROUND(J221*1.21,2)</f>
        <v>87120</v>
      </c>
      <c r="M221" s="13"/>
      <c r="N221" s="2"/>
      <c r="O221" s="2"/>
      <c r="P221" s="2"/>
      <c r="Q221" s="33">
        <f>IF(ISNUMBER(K221),IF(H221&gt;0,IF(I221&gt;0,J221,0),0),0)</f>
        <v>72000</v>
      </c>
      <c r="R221" s="9">
        <f>IF(ISNUMBER(K221)=FALSE,J221,0)</f>
        <v>0</v>
      </c>
    </row>
    <row r="222">
      <c r="A222" s="10"/>
      <c r="B222" s="51" t="s">
        <v>125</v>
      </c>
      <c r="C222" s="1"/>
      <c r="D222" s="1"/>
      <c r="E222" s="52" t="s">
        <v>1432</v>
      </c>
      <c r="F222" s="1"/>
      <c r="G222" s="1"/>
      <c r="H222" s="43"/>
      <c r="I222" s="1"/>
      <c r="J222" s="43"/>
      <c r="K222" s="1"/>
      <c r="L222" s="1"/>
      <c r="M222" s="13"/>
      <c r="N222" s="2"/>
      <c r="O222" s="2"/>
      <c r="P222" s="2"/>
      <c r="Q222" s="2"/>
    </row>
    <row r="223" thickBot="1">
      <c r="A223" s="10"/>
      <c r="B223" s="53" t="s">
        <v>127</v>
      </c>
      <c r="C223" s="54"/>
      <c r="D223" s="54"/>
      <c r="E223" s="55" t="s">
        <v>7</v>
      </c>
      <c r="F223" s="54"/>
      <c r="G223" s="54"/>
      <c r="H223" s="56"/>
      <c r="I223" s="54"/>
      <c r="J223" s="56"/>
      <c r="K223" s="54"/>
      <c r="L223" s="54"/>
      <c r="M223" s="13"/>
      <c r="N223" s="2"/>
      <c r="O223" s="2"/>
      <c r="P223" s="2"/>
      <c r="Q223" s="2"/>
    </row>
    <row r="224" thickTop="1">
      <c r="A224" s="10"/>
      <c r="B224" s="44">
        <v>705</v>
      </c>
      <c r="C224" s="45" t="s">
        <v>1433</v>
      </c>
      <c r="D224" s="45" t="s">
        <v>7</v>
      </c>
      <c r="E224" s="45" t="s">
        <v>1434</v>
      </c>
      <c r="F224" s="45" t="s">
        <v>7</v>
      </c>
      <c r="G224" s="46" t="s">
        <v>146</v>
      </c>
      <c r="H224" s="57">
        <v>1</v>
      </c>
      <c r="I224" s="58">
        <v>240000</v>
      </c>
      <c r="J224" s="59">
        <f>ROUND(H224*I224,2)</f>
        <v>240000</v>
      </c>
      <c r="K224" s="60">
        <v>0.20999999999999999</v>
      </c>
      <c r="L224" s="61">
        <f>ROUND(J224*1.21,2)</f>
        <v>290400</v>
      </c>
      <c r="M224" s="13"/>
      <c r="N224" s="2"/>
      <c r="O224" s="2"/>
      <c r="P224" s="2"/>
      <c r="Q224" s="33">
        <f>IF(ISNUMBER(K224),IF(H224&gt;0,IF(I224&gt;0,J224,0),0),0)</f>
        <v>240000</v>
      </c>
      <c r="R224" s="9">
        <f>IF(ISNUMBER(K224)=FALSE,J224,0)</f>
        <v>0</v>
      </c>
    </row>
    <row r="225">
      <c r="A225" s="10"/>
      <c r="B225" s="51" t="s">
        <v>125</v>
      </c>
      <c r="C225" s="1"/>
      <c r="D225" s="1"/>
      <c r="E225" s="52" t="s">
        <v>1434</v>
      </c>
      <c r="F225" s="1"/>
      <c r="G225" s="1"/>
      <c r="H225" s="43"/>
      <c r="I225" s="1"/>
      <c r="J225" s="43"/>
      <c r="K225" s="1"/>
      <c r="L225" s="1"/>
      <c r="M225" s="13"/>
      <c r="N225" s="2"/>
      <c r="O225" s="2"/>
      <c r="P225" s="2"/>
      <c r="Q225" s="2"/>
    </row>
    <row r="226" thickBot="1">
      <c r="A226" s="10"/>
      <c r="B226" s="53" t="s">
        <v>127</v>
      </c>
      <c r="C226" s="54"/>
      <c r="D226" s="54"/>
      <c r="E226" s="55" t="s">
        <v>7</v>
      </c>
      <c r="F226" s="54"/>
      <c r="G226" s="54"/>
      <c r="H226" s="56"/>
      <c r="I226" s="54"/>
      <c r="J226" s="56"/>
      <c r="K226" s="54"/>
      <c r="L226" s="54"/>
      <c r="M226" s="13"/>
      <c r="N226" s="2"/>
      <c r="O226" s="2"/>
      <c r="P226" s="2"/>
      <c r="Q226" s="2"/>
    </row>
    <row r="227" thickTop="1">
      <c r="A227" s="10"/>
      <c r="B227" s="44">
        <v>706</v>
      </c>
      <c r="C227" s="45" t="s">
        <v>1435</v>
      </c>
      <c r="D227" s="45" t="s">
        <v>7</v>
      </c>
      <c r="E227" s="45" t="s">
        <v>1436</v>
      </c>
      <c r="F227" s="45" t="s">
        <v>7</v>
      </c>
      <c r="G227" s="46" t="s">
        <v>146</v>
      </c>
      <c r="H227" s="57">
        <v>2</v>
      </c>
      <c r="I227" s="58">
        <v>7500</v>
      </c>
      <c r="J227" s="59">
        <f>ROUND(H227*I227,2)</f>
        <v>15000</v>
      </c>
      <c r="K227" s="60">
        <v>0.20999999999999999</v>
      </c>
      <c r="L227" s="61">
        <f>ROUND(J227*1.21,2)</f>
        <v>18150</v>
      </c>
      <c r="M227" s="13"/>
      <c r="N227" s="2"/>
      <c r="O227" s="2"/>
      <c r="P227" s="2"/>
      <c r="Q227" s="33">
        <f>IF(ISNUMBER(K227),IF(H227&gt;0,IF(I227&gt;0,J227,0),0),0)</f>
        <v>15000</v>
      </c>
      <c r="R227" s="9">
        <f>IF(ISNUMBER(K227)=FALSE,J227,0)</f>
        <v>0</v>
      </c>
    </row>
    <row r="228">
      <c r="A228" s="10"/>
      <c r="B228" s="51" t="s">
        <v>125</v>
      </c>
      <c r="C228" s="1"/>
      <c r="D228" s="1"/>
      <c r="E228" s="52" t="s">
        <v>1436</v>
      </c>
      <c r="F228" s="1"/>
      <c r="G228" s="1"/>
      <c r="H228" s="43"/>
      <c r="I228" s="1"/>
      <c r="J228" s="43"/>
      <c r="K228" s="1"/>
      <c r="L228" s="1"/>
      <c r="M228" s="13"/>
      <c r="N228" s="2"/>
      <c r="O228" s="2"/>
      <c r="P228" s="2"/>
      <c r="Q228" s="2"/>
    </row>
    <row r="229" thickBot="1">
      <c r="A229" s="10"/>
      <c r="B229" s="53" t="s">
        <v>127</v>
      </c>
      <c r="C229" s="54"/>
      <c r="D229" s="54"/>
      <c r="E229" s="55" t="s">
        <v>7</v>
      </c>
      <c r="F229" s="54"/>
      <c r="G229" s="54"/>
      <c r="H229" s="56"/>
      <c r="I229" s="54"/>
      <c r="J229" s="56"/>
      <c r="K229" s="54"/>
      <c r="L229" s="54"/>
      <c r="M229" s="13"/>
      <c r="N229" s="2"/>
      <c r="O229" s="2"/>
      <c r="P229" s="2"/>
      <c r="Q229" s="2"/>
    </row>
    <row r="230" thickTop="1">
      <c r="A230" s="10"/>
      <c r="B230" s="44">
        <v>707</v>
      </c>
      <c r="C230" s="45" t="s">
        <v>1437</v>
      </c>
      <c r="D230" s="45" t="s">
        <v>7</v>
      </c>
      <c r="E230" s="45" t="s">
        <v>1438</v>
      </c>
      <c r="F230" s="45" t="s">
        <v>7</v>
      </c>
      <c r="G230" s="46" t="s">
        <v>146</v>
      </c>
      <c r="H230" s="57">
        <v>2</v>
      </c>
      <c r="I230" s="58">
        <v>3000</v>
      </c>
      <c r="J230" s="59">
        <f>ROUND(H230*I230,2)</f>
        <v>6000</v>
      </c>
      <c r="K230" s="60">
        <v>0.20999999999999999</v>
      </c>
      <c r="L230" s="61">
        <f>ROUND(J230*1.21,2)</f>
        <v>7260</v>
      </c>
      <c r="M230" s="13"/>
      <c r="N230" s="2"/>
      <c r="O230" s="2"/>
      <c r="P230" s="2"/>
      <c r="Q230" s="33">
        <f>IF(ISNUMBER(K230),IF(H230&gt;0,IF(I230&gt;0,J230,0),0),0)</f>
        <v>6000</v>
      </c>
      <c r="R230" s="9">
        <f>IF(ISNUMBER(K230)=FALSE,J230,0)</f>
        <v>0</v>
      </c>
    </row>
    <row r="231">
      <c r="A231" s="10"/>
      <c r="B231" s="51" t="s">
        <v>125</v>
      </c>
      <c r="C231" s="1"/>
      <c r="D231" s="1"/>
      <c r="E231" s="52" t="s">
        <v>1438</v>
      </c>
      <c r="F231" s="1"/>
      <c r="G231" s="1"/>
      <c r="H231" s="43"/>
      <c r="I231" s="1"/>
      <c r="J231" s="43"/>
      <c r="K231" s="1"/>
      <c r="L231" s="1"/>
      <c r="M231" s="13"/>
      <c r="N231" s="2"/>
      <c r="O231" s="2"/>
      <c r="P231" s="2"/>
      <c r="Q231" s="2"/>
    </row>
    <row r="232" thickBot="1">
      <c r="A232" s="10"/>
      <c r="B232" s="53" t="s">
        <v>127</v>
      </c>
      <c r="C232" s="54"/>
      <c r="D232" s="54"/>
      <c r="E232" s="55" t="s">
        <v>7</v>
      </c>
      <c r="F232" s="54"/>
      <c r="G232" s="54"/>
      <c r="H232" s="56"/>
      <c r="I232" s="54"/>
      <c r="J232" s="56"/>
      <c r="K232" s="54"/>
      <c r="L232" s="54"/>
      <c r="M232" s="13"/>
      <c r="N232" s="2"/>
      <c r="O232" s="2"/>
      <c r="P232" s="2"/>
      <c r="Q232" s="2"/>
    </row>
    <row r="233" thickTop="1">
      <c r="A233" s="10"/>
      <c r="B233" s="44">
        <v>708</v>
      </c>
      <c r="C233" s="45" t="s">
        <v>1439</v>
      </c>
      <c r="D233" s="45" t="s">
        <v>7</v>
      </c>
      <c r="E233" s="45" t="s">
        <v>1440</v>
      </c>
      <c r="F233" s="45" t="s">
        <v>7</v>
      </c>
      <c r="G233" s="46" t="s">
        <v>146</v>
      </c>
      <c r="H233" s="57">
        <v>1</v>
      </c>
      <c r="I233" s="58">
        <v>1700</v>
      </c>
      <c r="J233" s="59">
        <f>ROUND(H233*I233,2)</f>
        <v>1700</v>
      </c>
      <c r="K233" s="60">
        <v>0.20999999999999999</v>
      </c>
      <c r="L233" s="61">
        <f>ROUND(J233*1.21,2)</f>
        <v>2057</v>
      </c>
      <c r="M233" s="13"/>
      <c r="N233" s="2"/>
      <c r="O233" s="2"/>
      <c r="P233" s="2"/>
      <c r="Q233" s="33">
        <f>IF(ISNUMBER(K233),IF(H233&gt;0,IF(I233&gt;0,J233,0),0),0)</f>
        <v>1700</v>
      </c>
      <c r="R233" s="9">
        <f>IF(ISNUMBER(K233)=FALSE,J233,0)</f>
        <v>0</v>
      </c>
    </row>
    <row r="234">
      <c r="A234" s="10"/>
      <c r="B234" s="51" t="s">
        <v>125</v>
      </c>
      <c r="C234" s="1"/>
      <c r="D234" s="1"/>
      <c r="E234" s="52" t="s">
        <v>1440</v>
      </c>
      <c r="F234" s="1"/>
      <c r="G234" s="1"/>
      <c r="H234" s="43"/>
      <c r="I234" s="1"/>
      <c r="J234" s="43"/>
      <c r="K234" s="1"/>
      <c r="L234" s="1"/>
      <c r="M234" s="13"/>
      <c r="N234" s="2"/>
      <c r="O234" s="2"/>
      <c r="P234" s="2"/>
      <c r="Q234" s="2"/>
    </row>
    <row r="235" thickBot="1">
      <c r="A235" s="10"/>
      <c r="B235" s="53" t="s">
        <v>127</v>
      </c>
      <c r="C235" s="54"/>
      <c r="D235" s="54"/>
      <c r="E235" s="55" t="s">
        <v>7</v>
      </c>
      <c r="F235" s="54"/>
      <c r="G235" s="54"/>
      <c r="H235" s="56"/>
      <c r="I235" s="54"/>
      <c r="J235" s="56"/>
      <c r="K235" s="54"/>
      <c r="L235" s="54"/>
      <c r="M235" s="13"/>
      <c r="N235" s="2"/>
      <c r="O235" s="2"/>
      <c r="P235" s="2"/>
      <c r="Q235" s="2"/>
    </row>
    <row r="236" thickTop="1">
      <c r="A236" s="10"/>
      <c r="B236" s="44">
        <v>710</v>
      </c>
      <c r="C236" s="45" t="s">
        <v>1441</v>
      </c>
      <c r="D236" s="45" t="s">
        <v>7</v>
      </c>
      <c r="E236" s="45" t="s">
        <v>1442</v>
      </c>
      <c r="F236" s="45" t="s">
        <v>7</v>
      </c>
      <c r="G236" s="46" t="s">
        <v>146</v>
      </c>
      <c r="H236" s="57">
        <v>3</v>
      </c>
      <c r="I236" s="58">
        <v>6420</v>
      </c>
      <c r="J236" s="59">
        <f>ROUND(H236*I236,2)</f>
        <v>19260</v>
      </c>
      <c r="K236" s="60">
        <v>0.20999999999999999</v>
      </c>
      <c r="L236" s="61">
        <f>ROUND(J236*1.21,2)</f>
        <v>23304.599999999999</v>
      </c>
      <c r="M236" s="13"/>
      <c r="N236" s="2"/>
      <c r="O236" s="2"/>
      <c r="P236" s="2"/>
      <c r="Q236" s="33">
        <f>IF(ISNUMBER(K236),IF(H236&gt;0,IF(I236&gt;0,J236,0),0),0)</f>
        <v>19260</v>
      </c>
      <c r="R236" s="9">
        <f>IF(ISNUMBER(K236)=FALSE,J236,0)</f>
        <v>0</v>
      </c>
    </row>
    <row r="237">
      <c r="A237" s="10"/>
      <c r="B237" s="51" t="s">
        <v>125</v>
      </c>
      <c r="C237" s="1"/>
      <c r="D237" s="1"/>
      <c r="E237" s="52" t="s">
        <v>1442</v>
      </c>
      <c r="F237" s="1"/>
      <c r="G237" s="1"/>
      <c r="H237" s="43"/>
      <c r="I237" s="1"/>
      <c r="J237" s="43"/>
      <c r="K237" s="1"/>
      <c r="L237" s="1"/>
      <c r="M237" s="13"/>
      <c r="N237" s="2"/>
      <c r="O237" s="2"/>
      <c r="P237" s="2"/>
      <c r="Q237" s="2"/>
    </row>
    <row r="238" thickBot="1">
      <c r="A238" s="10"/>
      <c r="B238" s="53" t="s">
        <v>127</v>
      </c>
      <c r="C238" s="54"/>
      <c r="D238" s="54"/>
      <c r="E238" s="55" t="s">
        <v>1443</v>
      </c>
      <c r="F238" s="54"/>
      <c r="G238" s="54"/>
      <c r="H238" s="56"/>
      <c r="I238" s="54"/>
      <c r="J238" s="56"/>
      <c r="K238" s="54"/>
      <c r="L238" s="54"/>
      <c r="M238" s="13"/>
      <c r="N238" s="2"/>
      <c r="O238" s="2"/>
      <c r="P238" s="2"/>
      <c r="Q238" s="2"/>
    </row>
    <row r="239" thickTop="1">
      <c r="A239" s="10"/>
      <c r="B239" s="44">
        <v>711</v>
      </c>
      <c r="C239" s="45" t="s">
        <v>1444</v>
      </c>
      <c r="D239" s="45" t="s">
        <v>7</v>
      </c>
      <c r="E239" s="45" t="s">
        <v>1445</v>
      </c>
      <c r="F239" s="45" t="s">
        <v>7</v>
      </c>
      <c r="G239" s="46" t="s">
        <v>146</v>
      </c>
      <c r="H239" s="57">
        <v>3</v>
      </c>
      <c r="I239" s="58">
        <v>5700</v>
      </c>
      <c r="J239" s="59">
        <f>ROUND(H239*I239,2)</f>
        <v>17100</v>
      </c>
      <c r="K239" s="60">
        <v>0.20999999999999999</v>
      </c>
      <c r="L239" s="61">
        <f>ROUND(J239*1.21,2)</f>
        <v>20691</v>
      </c>
      <c r="M239" s="13"/>
      <c r="N239" s="2"/>
      <c r="O239" s="2"/>
      <c r="P239" s="2"/>
      <c r="Q239" s="33">
        <f>IF(ISNUMBER(K239),IF(H239&gt;0,IF(I239&gt;0,J239,0),0),0)</f>
        <v>17100</v>
      </c>
      <c r="R239" s="9">
        <f>IF(ISNUMBER(K239)=FALSE,J239,0)</f>
        <v>0</v>
      </c>
    </row>
    <row r="240">
      <c r="A240" s="10"/>
      <c r="B240" s="51" t="s">
        <v>125</v>
      </c>
      <c r="C240" s="1"/>
      <c r="D240" s="1"/>
      <c r="E240" s="52" t="s">
        <v>1445</v>
      </c>
      <c r="F240" s="1"/>
      <c r="G240" s="1"/>
      <c r="H240" s="43"/>
      <c r="I240" s="1"/>
      <c r="J240" s="43"/>
      <c r="K240" s="1"/>
      <c r="L240" s="1"/>
      <c r="M240" s="13"/>
      <c r="N240" s="2"/>
      <c r="O240" s="2"/>
      <c r="P240" s="2"/>
      <c r="Q240" s="2"/>
    </row>
    <row r="241" thickBot="1">
      <c r="A241" s="10"/>
      <c r="B241" s="53" t="s">
        <v>127</v>
      </c>
      <c r="C241" s="54"/>
      <c r="D241" s="54"/>
      <c r="E241" s="55" t="s">
        <v>7</v>
      </c>
      <c r="F241" s="54"/>
      <c r="G241" s="54"/>
      <c r="H241" s="56"/>
      <c r="I241" s="54"/>
      <c r="J241" s="56"/>
      <c r="K241" s="54"/>
      <c r="L241" s="54"/>
      <c r="M241" s="13"/>
      <c r="N241" s="2"/>
      <c r="O241" s="2"/>
      <c r="P241" s="2"/>
      <c r="Q241" s="2"/>
    </row>
    <row r="242" thickTop="1">
      <c r="A242" s="10"/>
      <c r="B242" s="44">
        <v>743</v>
      </c>
      <c r="C242" s="45" t="s">
        <v>1446</v>
      </c>
      <c r="D242" s="45" t="s">
        <v>7</v>
      </c>
      <c r="E242" s="45" t="s">
        <v>1447</v>
      </c>
      <c r="F242" s="45" t="s">
        <v>7</v>
      </c>
      <c r="G242" s="46" t="s">
        <v>181</v>
      </c>
      <c r="H242" s="57">
        <v>50</v>
      </c>
      <c r="I242" s="58">
        <v>17600</v>
      </c>
      <c r="J242" s="59">
        <f>ROUND(H242*I242,2)</f>
        <v>880000</v>
      </c>
      <c r="K242" s="60">
        <v>0.20999999999999999</v>
      </c>
      <c r="L242" s="61">
        <f>ROUND(J242*1.21,2)</f>
        <v>1064800</v>
      </c>
      <c r="M242" s="13"/>
      <c r="N242" s="2"/>
      <c r="O242" s="2"/>
      <c r="P242" s="2"/>
      <c r="Q242" s="33">
        <f>IF(ISNUMBER(K242),IF(H242&gt;0,IF(I242&gt;0,J242,0),0),0)</f>
        <v>880000</v>
      </c>
      <c r="R242" s="9">
        <f>IF(ISNUMBER(K242)=FALSE,J242,0)</f>
        <v>0</v>
      </c>
    </row>
    <row r="243">
      <c r="A243" s="10"/>
      <c r="B243" s="51" t="s">
        <v>125</v>
      </c>
      <c r="C243" s="1"/>
      <c r="D243" s="1"/>
      <c r="E243" s="52" t="s">
        <v>1447</v>
      </c>
      <c r="F243" s="1"/>
      <c r="G243" s="1"/>
      <c r="H243" s="43"/>
      <c r="I243" s="1"/>
      <c r="J243" s="43"/>
      <c r="K243" s="1"/>
      <c r="L243" s="1"/>
      <c r="M243" s="13"/>
      <c r="N243" s="2"/>
      <c r="O243" s="2"/>
      <c r="P243" s="2"/>
      <c r="Q243" s="2"/>
    </row>
    <row r="244" thickBot="1">
      <c r="A244" s="10"/>
      <c r="B244" s="53" t="s">
        <v>127</v>
      </c>
      <c r="C244" s="54"/>
      <c r="D244" s="54"/>
      <c r="E244" s="55" t="s">
        <v>7</v>
      </c>
      <c r="F244" s="54"/>
      <c r="G244" s="54"/>
      <c r="H244" s="56"/>
      <c r="I244" s="54"/>
      <c r="J244" s="56"/>
      <c r="K244" s="54"/>
      <c r="L244" s="54"/>
      <c r="M244" s="13"/>
      <c r="N244" s="2"/>
      <c r="O244" s="2"/>
      <c r="P244" s="2"/>
      <c r="Q244" s="2"/>
    </row>
    <row r="245" thickTop="1">
      <c r="A245" s="10"/>
      <c r="B245" s="44">
        <v>747</v>
      </c>
      <c r="C245" s="45" t="s">
        <v>1448</v>
      </c>
      <c r="D245" s="45" t="s">
        <v>7</v>
      </c>
      <c r="E245" s="45" t="s">
        <v>1449</v>
      </c>
      <c r="F245" s="45" t="s">
        <v>7</v>
      </c>
      <c r="G245" s="46" t="s">
        <v>146</v>
      </c>
      <c r="H245" s="57">
        <v>2</v>
      </c>
      <c r="I245" s="58">
        <v>569</v>
      </c>
      <c r="J245" s="59">
        <f>ROUND(H245*I245,2)</f>
        <v>1138</v>
      </c>
      <c r="K245" s="60">
        <v>0.20999999999999999</v>
      </c>
      <c r="L245" s="61">
        <f>ROUND(J245*1.21,2)</f>
        <v>1376.98</v>
      </c>
      <c r="M245" s="13"/>
      <c r="N245" s="2"/>
      <c r="O245" s="2"/>
      <c r="P245" s="2"/>
      <c r="Q245" s="33">
        <f>IF(ISNUMBER(K245),IF(H245&gt;0,IF(I245&gt;0,J245,0),0),0)</f>
        <v>1138</v>
      </c>
      <c r="R245" s="9">
        <f>IF(ISNUMBER(K245)=FALSE,J245,0)</f>
        <v>0</v>
      </c>
    </row>
    <row r="246">
      <c r="A246" s="10"/>
      <c r="B246" s="51" t="s">
        <v>125</v>
      </c>
      <c r="C246" s="1"/>
      <c r="D246" s="1"/>
      <c r="E246" s="52" t="s">
        <v>1449</v>
      </c>
      <c r="F246" s="1"/>
      <c r="G246" s="1"/>
      <c r="H246" s="43"/>
      <c r="I246" s="1"/>
      <c r="J246" s="43"/>
      <c r="K246" s="1"/>
      <c r="L246" s="1"/>
      <c r="M246" s="13"/>
      <c r="N246" s="2"/>
      <c r="O246" s="2"/>
      <c r="P246" s="2"/>
      <c r="Q246" s="2"/>
    </row>
    <row r="247" thickBot="1">
      <c r="A247" s="10"/>
      <c r="B247" s="53" t="s">
        <v>127</v>
      </c>
      <c r="C247" s="54"/>
      <c r="D247" s="54"/>
      <c r="E247" s="55" t="s">
        <v>7</v>
      </c>
      <c r="F247" s="54"/>
      <c r="G247" s="54"/>
      <c r="H247" s="56"/>
      <c r="I247" s="54"/>
      <c r="J247" s="56"/>
      <c r="K247" s="54"/>
      <c r="L247" s="54"/>
      <c r="M247" s="13"/>
      <c r="N247" s="2"/>
      <c r="O247" s="2"/>
      <c r="P247" s="2"/>
      <c r="Q247" s="2"/>
    </row>
    <row r="248" thickTop="1">
      <c r="A248" s="10"/>
      <c r="B248" s="44">
        <v>748</v>
      </c>
      <c r="C248" s="45" t="s">
        <v>1450</v>
      </c>
      <c r="D248" s="45" t="s">
        <v>7</v>
      </c>
      <c r="E248" s="45" t="s">
        <v>1451</v>
      </c>
      <c r="F248" s="45" t="s">
        <v>7</v>
      </c>
      <c r="G248" s="46" t="s">
        <v>146</v>
      </c>
      <c r="H248" s="57">
        <v>45</v>
      </c>
      <c r="I248" s="58">
        <v>2370</v>
      </c>
      <c r="J248" s="59">
        <f>ROUND(H248*I248,2)</f>
        <v>106650</v>
      </c>
      <c r="K248" s="60">
        <v>0.20999999999999999</v>
      </c>
      <c r="L248" s="61">
        <f>ROUND(J248*1.21,2)</f>
        <v>129046.5</v>
      </c>
      <c r="M248" s="13"/>
      <c r="N248" s="2"/>
      <c r="O248" s="2"/>
      <c r="P248" s="2"/>
      <c r="Q248" s="33">
        <f>IF(ISNUMBER(K248),IF(H248&gt;0,IF(I248&gt;0,J248,0),0),0)</f>
        <v>106650</v>
      </c>
      <c r="R248" s="9">
        <f>IF(ISNUMBER(K248)=FALSE,J248,0)</f>
        <v>0</v>
      </c>
    </row>
    <row r="249">
      <c r="A249" s="10"/>
      <c r="B249" s="51" t="s">
        <v>125</v>
      </c>
      <c r="C249" s="1"/>
      <c r="D249" s="1"/>
      <c r="E249" s="52" t="s">
        <v>1451</v>
      </c>
      <c r="F249" s="1"/>
      <c r="G249" s="1"/>
      <c r="H249" s="43"/>
      <c r="I249" s="1"/>
      <c r="J249" s="43"/>
      <c r="K249" s="1"/>
      <c r="L249" s="1"/>
      <c r="M249" s="13"/>
      <c r="N249" s="2"/>
      <c r="O249" s="2"/>
      <c r="P249" s="2"/>
      <c r="Q249" s="2"/>
    </row>
    <row r="250" thickBot="1">
      <c r="A250" s="10"/>
      <c r="B250" s="53" t="s">
        <v>127</v>
      </c>
      <c r="C250" s="54"/>
      <c r="D250" s="54"/>
      <c r="E250" s="55" t="s">
        <v>1452</v>
      </c>
      <c r="F250" s="54"/>
      <c r="G250" s="54"/>
      <c r="H250" s="56"/>
      <c r="I250" s="54"/>
      <c r="J250" s="56"/>
      <c r="K250" s="54"/>
      <c r="L250" s="54"/>
      <c r="M250" s="13"/>
      <c r="N250" s="2"/>
      <c r="O250" s="2"/>
      <c r="P250" s="2"/>
      <c r="Q250" s="2"/>
    </row>
    <row r="251" thickTop="1">
      <c r="A251" s="10"/>
      <c r="B251" s="44">
        <v>749</v>
      </c>
      <c r="C251" s="45" t="s">
        <v>1453</v>
      </c>
      <c r="D251" s="45" t="s">
        <v>7</v>
      </c>
      <c r="E251" s="45" t="s">
        <v>1454</v>
      </c>
      <c r="F251" s="45" t="s">
        <v>7</v>
      </c>
      <c r="G251" s="46" t="s">
        <v>181</v>
      </c>
      <c r="H251" s="57">
        <v>144</v>
      </c>
      <c r="I251" s="58">
        <v>180</v>
      </c>
      <c r="J251" s="59">
        <f>ROUND(H251*I251,2)</f>
        <v>25920</v>
      </c>
      <c r="K251" s="60">
        <v>0.20999999999999999</v>
      </c>
      <c r="L251" s="61">
        <f>ROUND(J251*1.21,2)</f>
        <v>31363.200000000001</v>
      </c>
      <c r="M251" s="13"/>
      <c r="N251" s="2"/>
      <c r="O251" s="2"/>
      <c r="P251" s="2"/>
      <c r="Q251" s="33">
        <f>IF(ISNUMBER(K251),IF(H251&gt;0,IF(I251&gt;0,J251,0),0),0)</f>
        <v>25920</v>
      </c>
      <c r="R251" s="9">
        <f>IF(ISNUMBER(K251)=FALSE,J251,0)</f>
        <v>0</v>
      </c>
    </row>
    <row r="252">
      <c r="A252" s="10"/>
      <c r="B252" s="51" t="s">
        <v>125</v>
      </c>
      <c r="C252" s="1"/>
      <c r="D252" s="1"/>
      <c r="E252" s="52" t="s">
        <v>1454</v>
      </c>
      <c r="F252" s="1"/>
      <c r="G252" s="1"/>
      <c r="H252" s="43"/>
      <c r="I252" s="1"/>
      <c r="J252" s="43"/>
      <c r="K252" s="1"/>
      <c r="L252" s="1"/>
      <c r="M252" s="13"/>
      <c r="N252" s="2"/>
      <c r="O252" s="2"/>
      <c r="P252" s="2"/>
      <c r="Q252" s="2"/>
    </row>
    <row r="253" thickBot="1">
      <c r="A253" s="10"/>
      <c r="B253" s="53" t="s">
        <v>127</v>
      </c>
      <c r="C253" s="54"/>
      <c r="D253" s="54"/>
      <c r="E253" s="55" t="s">
        <v>7</v>
      </c>
      <c r="F253" s="54"/>
      <c r="G253" s="54"/>
      <c r="H253" s="56"/>
      <c r="I253" s="54"/>
      <c r="J253" s="56"/>
      <c r="K253" s="54"/>
      <c r="L253" s="54"/>
      <c r="M253" s="13"/>
      <c r="N253" s="2"/>
      <c r="O253" s="2"/>
      <c r="P253" s="2"/>
      <c r="Q253" s="2"/>
    </row>
    <row r="254" thickTop="1">
      <c r="A254" s="10"/>
      <c r="B254" s="44">
        <v>750</v>
      </c>
      <c r="C254" s="45" t="s">
        <v>1455</v>
      </c>
      <c r="D254" s="45" t="s">
        <v>7</v>
      </c>
      <c r="E254" s="45" t="s">
        <v>1456</v>
      </c>
      <c r="F254" s="45" t="s">
        <v>7</v>
      </c>
      <c r="G254" s="46" t="s">
        <v>181</v>
      </c>
      <c r="H254" s="57">
        <v>50</v>
      </c>
      <c r="I254" s="58">
        <v>290</v>
      </c>
      <c r="J254" s="59">
        <f>ROUND(H254*I254,2)</f>
        <v>14500</v>
      </c>
      <c r="K254" s="60">
        <v>0.20999999999999999</v>
      </c>
      <c r="L254" s="61">
        <f>ROUND(J254*1.21,2)</f>
        <v>17545</v>
      </c>
      <c r="M254" s="13"/>
      <c r="N254" s="2"/>
      <c r="O254" s="2"/>
      <c r="P254" s="2"/>
      <c r="Q254" s="33">
        <f>IF(ISNUMBER(K254),IF(H254&gt;0,IF(I254&gt;0,J254,0),0),0)</f>
        <v>14500</v>
      </c>
      <c r="R254" s="9">
        <f>IF(ISNUMBER(K254)=FALSE,J254,0)</f>
        <v>0</v>
      </c>
    </row>
    <row r="255">
      <c r="A255" s="10"/>
      <c r="B255" s="51" t="s">
        <v>125</v>
      </c>
      <c r="C255" s="1"/>
      <c r="D255" s="1"/>
      <c r="E255" s="52" t="s">
        <v>1456</v>
      </c>
      <c r="F255" s="1"/>
      <c r="G255" s="1"/>
      <c r="H255" s="43"/>
      <c r="I255" s="1"/>
      <c r="J255" s="43"/>
      <c r="K255" s="1"/>
      <c r="L255" s="1"/>
      <c r="M255" s="13"/>
      <c r="N255" s="2"/>
      <c r="O255" s="2"/>
      <c r="P255" s="2"/>
      <c r="Q255" s="2"/>
    </row>
    <row r="256" thickBot="1">
      <c r="A256" s="10"/>
      <c r="B256" s="53" t="s">
        <v>127</v>
      </c>
      <c r="C256" s="54"/>
      <c r="D256" s="54"/>
      <c r="E256" s="55" t="s">
        <v>7</v>
      </c>
      <c r="F256" s="54"/>
      <c r="G256" s="54"/>
      <c r="H256" s="56"/>
      <c r="I256" s="54"/>
      <c r="J256" s="56"/>
      <c r="K256" s="54"/>
      <c r="L256" s="54"/>
      <c r="M256" s="13"/>
      <c r="N256" s="2"/>
      <c r="O256" s="2"/>
      <c r="P256" s="2"/>
      <c r="Q256" s="2"/>
    </row>
    <row r="257" thickTop="1">
      <c r="A257" s="10"/>
      <c r="B257" s="44">
        <v>751</v>
      </c>
      <c r="C257" s="45" t="s">
        <v>1457</v>
      </c>
      <c r="D257" s="45" t="s">
        <v>7</v>
      </c>
      <c r="E257" s="45" t="s">
        <v>1458</v>
      </c>
      <c r="F257" s="45" t="s">
        <v>7</v>
      </c>
      <c r="G257" s="46" t="s">
        <v>181</v>
      </c>
      <c r="H257" s="57">
        <v>50</v>
      </c>
      <c r="I257" s="58">
        <v>4740</v>
      </c>
      <c r="J257" s="59">
        <f>ROUND(H257*I257,2)</f>
        <v>237000</v>
      </c>
      <c r="K257" s="60">
        <v>0.20999999999999999</v>
      </c>
      <c r="L257" s="61">
        <f>ROUND(J257*1.21,2)</f>
        <v>286770</v>
      </c>
      <c r="M257" s="13"/>
      <c r="N257" s="2"/>
      <c r="O257" s="2"/>
      <c r="P257" s="2"/>
      <c r="Q257" s="33">
        <f>IF(ISNUMBER(K257),IF(H257&gt;0,IF(I257&gt;0,J257,0),0),0)</f>
        <v>237000</v>
      </c>
      <c r="R257" s="9">
        <f>IF(ISNUMBER(K257)=FALSE,J257,0)</f>
        <v>0</v>
      </c>
    </row>
    <row r="258">
      <c r="A258" s="10"/>
      <c r="B258" s="51" t="s">
        <v>125</v>
      </c>
      <c r="C258" s="1"/>
      <c r="D258" s="1"/>
      <c r="E258" s="52" t="s">
        <v>1458</v>
      </c>
      <c r="F258" s="1"/>
      <c r="G258" s="1"/>
      <c r="H258" s="43"/>
      <c r="I258" s="1"/>
      <c r="J258" s="43"/>
      <c r="K258" s="1"/>
      <c r="L258" s="1"/>
      <c r="M258" s="13"/>
      <c r="N258" s="2"/>
      <c r="O258" s="2"/>
      <c r="P258" s="2"/>
      <c r="Q258" s="2"/>
    </row>
    <row r="259" thickBot="1">
      <c r="A259" s="10"/>
      <c r="B259" s="53" t="s">
        <v>127</v>
      </c>
      <c r="C259" s="54"/>
      <c r="D259" s="54"/>
      <c r="E259" s="55" t="s">
        <v>7</v>
      </c>
      <c r="F259" s="54"/>
      <c r="G259" s="54"/>
      <c r="H259" s="56"/>
      <c r="I259" s="54"/>
      <c r="J259" s="56"/>
      <c r="K259" s="54"/>
      <c r="L259" s="54"/>
      <c r="M259" s="13"/>
      <c r="N259" s="2"/>
      <c r="O259" s="2"/>
      <c r="P259" s="2"/>
      <c r="Q259" s="2"/>
    </row>
    <row r="260" thickTop="1">
      <c r="A260" s="10"/>
      <c r="B260" s="44">
        <v>752</v>
      </c>
      <c r="C260" s="45" t="s">
        <v>1459</v>
      </c>
      <c r="D260" s="45" t="s">
        <v>7</v>
      </c>
      <c r="E260" s="45" t="s">
        <v>1460</v>
      </c>
      <c r="F260" s="45" t="s">
        <v>7</v>
      </c>
      <c r="G260" s="46" t="s">
        <v>146</v>
      </c>
      <c r="H260" s="57">
        <v>2</v>
      </c>
      <c r="I260" s="58">
        <v>85900</v>
      </c>
      <c r="J260" s="59">
        <f>ROUND(H260*I260,2)</f>
        <v>171800</v>
      </c>
      <c r="K260" s="60">
        <v>0.20999999999999999</v>
      </c>
      <c r="L260" s="61">
        <f>ROUND(J260*1.21,2)</f>
        <v>207878</v>
      </c>
      <c r="M260" s="13"/>
      <c r="N260" s="2"/>
      <c r="O260" s="2"/>
      <c r="P260" s="2"/>
      <c r="Q260" s="33">
        <f>IF(ISNUMBER(K260),IF(H260&gt;0,IF(I260&gt;0,J260,0),0),0)</f>
        <v>171800</v>
      </c>
      <c r="R260" s="9">
        <f>IF(ISNUMBER(K260)=FALSE,J260,0)</f>
        <v>0</v>
      </c>
    </row>
    <row r="261">
      <c r="A261" s="10"/>
      <c r="B261" s="51" t="s">
        <v>125</v>
      </c>
      <c r="C261" s="1"/>
      <c r="D261" s="1"/>
      <c r="E261" s="52" t="s">
        <v>1460</v>
      </c>
      <c r="F261" s="1"/>
      <c r="G261" s="1"/>
      <c r="H261" s="43"/>
      <c r="I261" s="1"/>
      <c r="J261" s="43"/>
      <c r="K261" s="1"/>
      <c r="L261" s="1"/>
      <c r="M261" s="13"/>
      <c r="N261" s="2"/>
      <c r="O261" s="2"/>
      <c r="P261" s="2"/>
      <c r="Q261" s="2"/>
    </row>
    <row r="262" thickBot="1">
      <c r="A262" s="10"/>
      <c r="B262" s="53" t="s">
        <v>127</v>
      </c>
      <c r="C262" s="54"/>
      <c r="D262" s="54"/>
      <c r="E262" s="55" t="s">
        <v>7</v>
      </c>
      <c r="F262" s="54"/>
      <c r="G262" s="54"/>
      <c r="H262" s="56"/>
      <c r="I262" s="54"/>
      <c r="J262" s="56"/>
      <c r="K262" s="54"/>
      <c r="L262" s="54"/>
      <c r="M262" s="13"/>
      <c r="N262" s="2"/>
      <c r="O262" s="2"/>
      <c r="P262" s="2"/>
      <c r="Q262" s="2"/>
    </row>
    <row r="263" thickTop="1">
      <c r="A263" s="10"/>
      <c r="B263" s="44">
        <v>753</v>
      </c>
      <c r="C263" s="45" t="s">
        <v>1461</v>
      </c>
      <c r="D263" s="45" t="s">
        <v>7</v>
      </c>
      <c r="E263" s="45" t="s">
        <v>1462</v>
      </c>
      <c r="F263" s="45" t="s">
        <v>7</v>
      </c>
      <c r="G263" s="46" t="s">
        <v>181</v>
      </c>
      <c r="H263" s="57">
        <v>94</v>
      </c>
      <c r="I263" s="58">
        <v>1800</v>
      </c>
      <c r="J263" s="59">
        <f>ROUND(H263*I263,2)</f>
        <v>169200</v>
      </c>
      <c r="K263" s="60">
        <v>0.20999999999999999</v>
      </c>
      <c r="L263" s="61">
        <f>ROUND(J263*1.21,2)</f>
        <v>204732</v>
      </c>
      <c r="M263" s="13"/>
      <c r="N263" s="2"/>
      <c r="O263" s="2"/>
      <c r="P263" s="2"/>
      <c r="Q263" s="33">
        <f>IF(ISNUMBER(K263),IF(H263&gt;0,IF(I263&gt;0,J263,0),0),0)</f>
        <v>169200</v>
      </c>
      <c r="R263" s="9">
        <f>IF(ISNUMBER(K263)=FALSE,J263,0)</f>
        <v>0</v>
      </c>
    </row>
    <row r="264">
      <c r="A264" s="10"/>
      <c r="B264" s="51" t="s">
        <v>125</v>
      </c>
      <c r="C264" s="1"/>
      <c r="D264" s="1"/>
      <c r="E264" s="52" t="s">
        <v>1462</v>
      </c>
      <c r="F264" s="1"/>
      <c r="G264" s="1"/>
      <c r="H264" s="43"/>
      <c r="I264" s="1"/>
      <c r="J264" s="43"/>
      <c r="K264" s="1"/>
      <c r="L264" s="1"/>
      <c r="M264" s="13"/>
      <c r="N264" s="2"/>
      <c r="O264" s="2"/>
      <c r="P264" s="2"/>
      <c r="Q264" s="2"/>
    </row>
    <row r="265" thickBot="1">
      <c r="A265" s="10"/>
      <c r="B265" s="53" t="s">
        <v>127</v>
      </c>
      <c r="C265" s="54"/>
      <c r="D265" s="54"/>
      <c r="E265" s="55" t="s">
        <v>1463</v>
      </c>
      <c r="F265" s="54"/>
      <c r="G265" s="54"/>
      <c r="H265" s="56"/>
      <c r="I265" s="54"/>
      <c r="J265" s="56"/>
      <c r="K265" s="54"/>
      <c r="L265" s="54"/>
      <c r="M265" s="13"/>
      <c r="N265" s="2"/>
      <c r="O265" s="2"/>
      <c r="P265" s="2"/>
      <c r="Q265" s="2"/>
    </row>
    <row r="266" thickTop="1">
      <c r="A266" s="10"/>
      <c r="B266" s="44">
        <v>754</v>
      </c>
      <c r="C266" s="45" t="s">
        <v>1464</v>
      </c>
      <c r="D266" s="45" t="s">
        <v>7</v>
      </c>
      <c r="E266" s="45" t="s">
        <v>1465</v>
      </c>
      <c r="F266" s="45" t="s">
        <v>7</v>
      </c>
      <c r="G266" s="46" t="s">
        <v>146</v>
      </c>
      <c r="H266" s="57">
        <v>7</v>
      </c>
      <c r="I266" s="58">
        <v>8930</v>
      </c>
      <c r="J266" s="59">
        <f>ROUND(H266*I266,2)</f>
        <v>62510</v>
      </c>
      <c r="K266" s="60">
        <v>0.20999999999999999</v>
      </c>
      <c r="L266" s="61">
        <f>ROUND(J266*1.21,2)</f>
        <v>75637.100000000006</v>
      </c>
      <c r="M266" s="13"/>
      <c r="N266" s="2"/>
      <c r="O266" s="2"/>
      <c r="P266" s="2"/>
      <c r="Q266" s="33">
        <f>IF(ISNUMBER(K266),IF(H266&gt;0,IF(I266&gt;0,J266,0),0),0)</f>
        <v>62510</v>
      </c>
      <c r="R266" s="9">
        <f>IF(ISNUMBER(K266)=FALSE,J266,0)</f>
        <v>0</v>
      </c>
    </row>
    <row r="267">
      <c r="A267" s="10"/>
      <c r="B267" s="51" t="s">
        <v>125</v>
      </c>
      <c r="C267" s="1"/>
      <c r="D267" s="1"/>
      <c r="E267" s="52" t="s">
        <v>1465</v>
      </c>
      <c r="F267" s="1"/>
      <c r="G267" s="1"/>
      <c r="H267" s="43"/>
      <c r="I267" s="1"/>
      <c r="J267" s="43"/>
      <c r="K267" s="1"/>
      <c r="L267" s="1"/>
      <c r="M267" s="13"/>
      <c r="N267" s="2"/>
      <c r="O267" s="2"/>
      <c r="P267" s="2"/>
      <c r="Q267" s="2"/>
    </row>
    <row r="268" thickBot="1">
      <c r="A268" s="10"/>
      <c r="B268" s="53" t="s">
        <v>127</v>
      </c>
      <c r="C268" s="54"/>
      <c r="D268" s="54"/>
      <c r="E268" s="55" t="s">
        <v>7</v>
      </c>
      <c r="F268" s="54"/>
      <c r="G268" s="54"/>
      <c r="H268" s="56"/>
      <c r="I268" s="54"/>
      <c r="J268" s="56"/>
      <c r="K268" s="54"/>
      <c r="L268" s="54"/>
      <c r="M268" s="13"/>
      <c r="N268" s="2"/>
      <c r="O268" s="2"/>
      <c r="P268" s="2"/>
      <c r="Q268" s="2"/>
    </row>
    <row r="269" thickTop="1">
      <c r="A269" s="10"/>
      <c r="B269" s="44">
        <v>755</v>
      </c>
      <c r="C269" s="45" t="s">
        <v>1466</v>
      </c>
      <c r="D269" s="45" t="s">
        <v>7</v>
      </c>
      <c r="E269" s="45" t="s">
        <v>1467</v>
      </c>
      <c r="F269" s="45" t="s">
        <v>7</v>
      </c>
      <c r="G269" s="46" t="s">
        <v>181</v>
      </c>
      <c r="H269" s="57">
        <v>50</v>
      </c>
      <c r="I269" s="58">
        <v>2550</v>
      </c>
      <c r="J269" s="59">
        <f>ROUND(H269*I269,2)</f>
        <v>127500</v>
      </c>
      <c r="K269" s="60">
        <v>0.20999999999999999</v>
      </c>
      <c r="L269" s="61">
        <f>ROUND(J269*1.21,2)</f>
        <v>154275</v>
      </c>
      <c r="M269" s="13"/>
      <c r="N269" s="2"/>
      <c r="O269" s="2"/>
      <c r="P269" s="2"/>
      <c r="Q269" s="33">
        <f>IF(ISNUMBER(K269),IF(H269&gt;0,IF(I269&gt;0,J269,0),0),0)</f>
        <v>127500</v>
      </c>
      <c r="R269" s="9">
        <f>IF(ISNUMBER(K269)=FALSE,J269,0)</f>
        <v>0</v>
      </c>
    </row>
    <row r="270">
      <c r="A270" s="10"/>
      <c r="B270" s="51" t="s">
        <v>125</v>
      </c>
      <c r="C270" s="1"/>
      <c r="D270" s="1"/>
      <c r="E270" s="52" t="s">
        <v>1467</v>
      </c>
      <c r="F270" s="1"/>
      <c r="G270" s="1"/>
      <c r="H270" s="43"/>
      <c r="I270" s="1"/>
      <c r="J270" s="43"/>
      <c r="K270" s="1"/>
      <c r="L270" s="1"/>
      <c r="M270" s="13"/>
      <c r="N270" s="2"/>
      <c r="O270" s="2"/>
      <c r="P270" s="2"/>
      <c r="Q270" s="2"/>
    </row>
    <row r="271" thickBot="1">
      <c r="A271" s="10"/>
      <c r="B271" s="53" t="s">
        <v>127</v>
      </c>
      <c r="C271" s="54"/>
      <c r="D271" s="54"/>
      <c r="E271" s="55" t="s">
        <v>7</v>
      </c>
      <c r="F271" s="54"/>
      <c r="G271" s="54"/>
      <c r="H271" s="56"/>
      <c r="I271" s="54"/>
      <c r="J271" s="56"/>
      <c r="K271" s="54"/>
      <c r="L271" s="54"/>
      <c r="M271" s="13"/>
      <c r="N271" s="2"/>
      <c r="O271" s="2"/>
      <c r="P271" s="2"/>
      <c r="Q271" s="2"/>
    </row>
    <row r="272" thickTop="1">
      <c r="A272" s="10"/>
      <c r="B272" s="44">
        <v>756</v>
      </c>
      <c r="C272" s="45" t="s">
        <v>1468</v>
      </c>
      <c r="D272" s="45" t="s">
        <v>7</v>
      </c>
      <c r="E272" s="45" t="s">
        <v>1469</v>
      </c>
      <c r="F272" s="45" t="s">
        <v>7</v>
      </c>
      <c r="G272" s="46" t="s">
        <v>146</v>
      </c>
      <c r="H272" s="57">
        <v>27</v>
      </c>
      <c r="I272" s="58">
        <v>674</v>
      </c>
      <c r="J272" s="59">
        <f>ROUND(H272*I272,2)</f>
        <v>18198</v>
      </c>
      <c r="K272" s="60">
        <v>0.20999999999999999</v>
      </c>
      <c r="L272" s="61">
        <f>ROUND(J272*1.21,2)</f>
        <v>22019.580000000002</v>
      </c>
      <c r="M272" s="13"/>
      <c r="N272" s="2"/>
      <c r="O272" s="2"/>
      <c r="P272" s="2"/>
      <c r="Q272" s="33">
        <f>IF(ISNUMBER(K272),IF(H272&gt;0,IF(I272&gt;0,J272,0),0),0)</f>
        <v>18198</v>
      </c>
      <c r="R272" s="9">
        <f>IF(ISNUMBER(K272)=FALSE,J272,0)</f>
        <v>0</v>
      </c>
    </row>
    <row r="273">
      <c r="A273" s="10"/>
      <c r="B273" s="51" t="s">
        <v>125</v>
      </c>
      <c r="C273" s="1"/>
      <c r="D273" s="1"/>
      <c r="E273" s="52" t="s">
        <v>1469</v>
      </c>
      <c r="F273" s="1"/>
      <c r="G273" s="1"/>
      <c r="H273" s="43"/>
      <c r="I273" s="1"/>
      <c r="J273" s="43"/>
      <c r="K273" s="1"/>
      <c r="L273" s="1"/>
      <c r="M273" s="13"/>
      <c r="N273" s="2"/>
      <c r="O273" s="2"/>
      <c r="P273" s="2"/>
      <c r="Q273" s="2"/>
    </row>
    <row r="274" thickBot="1">
      <c r="A274" s="10"/>
      <c r="B274" s="53" t="s">
        <v>127</v>
      </c>
      <c r="C274" s="54"/>
      <c r="D274" s="54"/>
      <c r="E274" s="55" t="s">
        <v>1470</v>
      </c>
      <c r="F274" s="54"/>
      <c r="G274" s="54"/>
      <c r="H274" s="56"/>
      <c r="I274" s="54"/>
      <c r="J274" s="56"/>
      <c r="K274" s="54"/>
      <c r="L274" s="54"/>
      <c r="M274" s="13"/>
      <c r="N274" s="2"/>
      <c r="O274" s="2"/>
      <c r="P274" s="2"/>
      <c r="Q274" s="2"/>
    </row>
    <row r="275" thickTop="1">
      <c r="A275" s="10"/>
      <c r="B275" s="44">
        <v>757</v>
      </c>
      <c r="C275" s="45" t="s">
        <v>1471</v>
      </c>
      <c r="D275" s="45" t="s">
        <v>7</v>
      </c>
      <c r="E275" s="45" t="s">
        <v>1472</v>
      </c>
      <c r="F275" s="45" t="s">
        <v>7</v>
      </c>
      <c r="G275" s="46" t="s">
        <v>146</v>
      </c>
      <c r="H275" s="57">
        <v>2</v>
      </c>
      <c r="I275" s="58">
        <v>166</v>
      </c>
      <c r="J275" s="59">
        <f>ROUND(H275*I275,2)</f>
        <v>332</v>
      </c>
      <c r="K275" s="60">
        <v>0.20999999999999999</v>
      </c>
      <c r="L275" s="61">
        <f>ROUND(J275*1.21,2)</f>
        <v>401.72000000000003</v>
      </c>
      <c r="M275" s="13"/>
      <c r="N275" s="2"/>
      <c r="O275" s="2"/>
      <c r="P275" s="2"/>
      <c r="Q275" s="33">
        <f>IF(ISNUMBER(K275),IF(H275&gt;0,IF(I275&gt;0,J275,0),0),0)</f>
        <v>332</v>
      </c>
      <c r="R275" s="9">
        <f>IF(ISNUMBER(K275)=FALSE,J275,0)</f>
        <v>0</v>
      </c>
    </row>
    <row r="276">
      <c r="A276" s="10"/>
      <c r="B276" s="51" t="s">
        <v>125</v>
      </c>
      <c r="C276" s="1"/>
      <c r="D276" s="1"/>
      <c r="E276" s="52" t="s">
        <v>1472</v>
      </c>
      <c r="F276" s="1"/>
      <c r="G276" s="1"/>
      <c r="H276" s="43"/>
      <c r="I276" s="1"/>
      <c r="J276" s="43"/>
      <c r="K276" s="1"/>
      <c r="L276" s="1"/>
      <c r="M276" s="13"/>
      <c r="N276" s="2"/>
      <c r="O276" s="2"/>
      <c r="P276" s="2"/>
      <c r="Q276" s="2"/>
    </row>
    <row r="277" thickBot="1">
      <c r="A277" s="10"/>
      <c r="B277" s="53" t="s">
        <v>127</v>
      </c>
      <c r="C277" s="54"/>
      <c r="D277" s="54"/>
      <c r="E277" s="55" t="s">
        <v>7</v>
      </c>
      <c r="F277" s="54"/>
      <c r="G277" s="54"/>
      <c r="H277" s="56"/>
      <c r="I277" s="54"/>
      <c r="J277" s="56"/>
      <c r="K277" s="54"/>
      <c r="L277" s="54"/>
      <c r="M277" s="13"/>
      <c r="N277" s="2"/>
      <c r="O277" s="2"/>
      <c r="P277" s="2"/>
      <c r="Q277" s="2"/>
    </row>
    <row r="278" thickTop="1">
      <c r="A278" s="10"/>
      <c r="B278" s="44">
        <v>758</v>
      </c>
      <c r="C278" s="45" t="s">
        <v>1473</v>
      </c>
      <c r="D278" s="45" t="s">
        <v>7</v>
      </c>
      <c r="E278" s="45" t="s">
        <v>1474</v>
      </c>
      <c r="F278" s="45" t="s">
        <v>7</v>
      </c>
      <c r="G278" s="46" t="s">
        <v>181</v>
      </c>
      <c r="H278" s="57">
        <v>129</v>
      </c>
      <c r="I278" s="58">
        <v>66.5</v>
      </c>
      <c r="J278" s="59">
        <f>ROUND(H278*I278,2)</f>
        <v>8578.5</v>
      </c>
      <c r="K278" s="60">
        <v>0.20999999999999999</v>
      </c>
      <c r="L278" s="61">
        <f>ROUND(J278*1.21,2)</f>
        <v>10379.99</v>
      </c>
      <c r="M278" s="13"/>
      <c r="N278" s="2"/>
      <c r="O278" s="2"/>
      <c r="P278" s="2"/>
      <c r="Q278" s="33">
        <f>IF(ISNUMBER(K278),IF(H278&gt;0,IF(I278&gt;0,J278,0),0),0)</f>
        <v>8578.5</v>
      </c>
      <c r="R278" s="9">
        <f>IF(ISNUMBER(K278)=FALSE,J278,0)</f>
        <v>0</v>
      </c>
    </row>
    <row r="279">
      <c r="A279" s="10"/>
      <c r="B279" s="51" t="s">
        <v>125</v>
      </c>
      <c r="C279" s="1"/>
      <c r="D279" s="1"/>
      <c r="E279" s="52" t="s">
        <v>1474</v>
      </c>
      <c r="F279" s="1"/>
      <c r="G279" s="1"/>
      <c r="H279" s="43"/>
      <c r="I279" s="1"/>
      <c r="J279" s="43"/>
      <c r="K279" s="1"/>
      <c r="L279" s="1"/>
      <c r="M279" s="13"/>
      <c r="N279" s="2"/>
      <c r="O279" s="2"/>
      <c r="P279" s="2"/>
      <c r="Q279" s="2"/>
    </row>
    <row r="280" thickBot="1">
      <c r="A280" s="10"/>
      <c r="B280" s="53" t="s">
        <v>127</v>
      </c>
      <c r="C280" s="54"/>
      <c r="D280" s="54"/>
      <c r="E280" s="55" t="s">
        <v>7</v>
      </c>
      <c r="F280" s="54"/>
      <c r="G280" s="54"/>
      <c r="H280" s="56"/>
      <c r="I280" s="54"/>
      <c r="J280" s="56"/>
      <c r="K280" s="54"/>
      <c r="L280" s="54"/>
      <c r="M280" s="13"/>
      <c r="N280" s="2"/>
      <c r="O280" s="2"/>
      <c r="P280" s="2"/>
      <c r="Q280" s="2"/>
    </row>
    <row r="281" thickTop="1">
      <c r="A281" s="10"/>
      <c r="B281" s="44">
        <v>759</v>
      </c>
      <c r="C281" s="45" t="s">
        <v>1475</v>
      </c>
      <c r="D281" s="45" t="s">
        <v>7</v>
      </c>
      <c r="E281" s="45" t="s">
        <v>1476</v>
      </c>
      <c r="F281" s="45" t="s">
        <v>7</v>
      </c>
      <c r="G281" s="46" t="s">
        <v>146</v>
      </c>
      <c r="H281" s="57">
        <v>1</v>
      </c>
      <c r="I281" s="58">
        <v>375</v>
      </c>
      <c r="J281" s="59">
        <f>ROUND(H281*I281,2)</f>
        <v>375</v>
      </c>
      <c r="K281" s="60">
        <v>0.20999999999999999</v>
      </c>
      <c r="L281" s="61">
        <f>ROUND(J281*1.21,2)</f>
        <v>453.75</v>
      </c>
      <c r="M281" s="13"/>
      <c r="N281" s="2"/>
      <c r="O281" s="2"/>
      <c r="P281" s="2"/>
      <c r="Q281" s="33">
        <f>IF(ISNUMBER(K281),IF(H281&gt;0,IF(I281&gt;0,J281,0),0),0)</f>
        <v>375</v>
      </c>
      <c r="R281" s="9">
        <f>IF(ISNUMBER(K281)=FALSE,J281,0)</f>
        <v>0</v>
      </c>
    </row>
    <row r="282">
      <c r="A282" s="10"/>
      <c r="B282" s="51" t="s">
        <v>125</v>
      </c>
      <c r="C282" s="1"/>
      <c r="D282" s="1"/>
      <c r="E282" s="52" t="s">
        <v>1476</v>
      </c>
      <c r="F282" s="1"/>
      <c r="G282" s="1"/>
      <c r="H282" s="43"/>
      <c r="I282" s="1"/>
      <c r="J282" s="43"/>
      <c r="K282" s="1"/>
      <c r="L282" s="1"/>
      <c r="M282" s="13"/>
      <c r="N282" s="2"/>
      <c r="O282" s="2"/>
      <c r="P282" s="2"/>
      <c r="Q282" s="2"/>
    </row>
    <row r="283" thickBot="1">
      <c r="A283" s="10"/>
      <c r="B283" s="53" t="s">
        <v>127</v>
      </c>
      <c r="C283" s="54"/>
      <c r="D283" s="54"/>
      <c r="E283" s="55" t="s">
        <v>7</v>
      </c>
      <c r="F283" s="54"/>
      <c r="G283" s="54"/>
      <c r="H283" s="56"/>
      <c r="I283" s="54"/>
      <c r="J283" s="56"/>
      <c r="K283" s="54"/>
      <c r="L283" s="54"/>
      <c r="M283" s="13"/>
      <c r="N283" s="2"/>
      <c r="O283" s="2"/>
      <c r="P283" s="2"/>
      <c r="Q283" s="2"/>
    </row>
    <row r="284" thickTop="1">
      <c r="A284" s="10"/>
      <c r="B284" s="44">
        <v>760</v>
      </c>
      <c r="C284" s="45" t="s">
        <v>1477</v>
      </c>
      <c r="D284" s="45" t="s">
        <v>7</v>
      </c>
      <c r="E284" s="45" t="s">
        <v>1478</v>
      </c>
      <c r="F284" s="45" t="s">
        <v>7</v>
      </c>
      <c r="G284" s="46" t="s">
        <v>146</v>
      </c>
      <c r="H284" s="57">
        <v>2</v>
      </c>
      <c r="I284" s="58">
        <v>420</v>
      </c>
      <c r="J284" s="59">
        <f>ROUND(H284*I284,2)</f>
        <v>840</v>
      </c>
      <c r="K284" s="60">
        <v>0.20999999999999999</v>
      </c>
      <c r="L284" s="61">
        <f>ROUND(J284*1.21,2)</f>
        <v>1016.4</v>
      </c>
      <c r="M284" s="13"/>
      <c r="N284" s="2"/>
      <c r="O284" s="2"/>
      <c r="P284" s="2"/>
      <c r="Q284" s="33">
        <f>IF(ISNUMBER(K284),IF(H284&gt;0,IF(I284&gt;0,J284,0),0),0)</f>
        <v>840</v>
      </c>
      <c r="R284" s="9">
        <f>IF(ISNUMBER(K284)=FALSE,J284,0)</f>
        <v>0</v>
      </c>
    </row>
    <row r="285">
      <c r="A285" s="10"/>
      <c r="B285" s="51" t="s">
        <v>125</v>
      </c>
      <c r="C285" s="1"/>
      <c r="D285" s="1"/>
      <c r="E285" s="52" t="s">
        <v>1478</v>
      </c>
      <c r="F285" s="1"/>
      <c r="G285" s="1"/>
      <c r="H285" s="43"/>
      <c r="I285" s="1"/>
      <c r="J285" s="43"/>
      <c r="K285" s="1"/>
      <c r="L285" s="1"/>
      <c r="M285" s="13"/>
      <c r="N285" s="2"/>
      <c r="O285" s="2"/>
      <c r="P285" s="2"/>
      <c r="Q285" s="2"/>
    </row>
    <row r="286" thickBot="1">
      <c r="A286" s="10"/>
      <c r="B286" s="53" t="s">
        <v>127</v>
      </c>
      <c r="C286" s="54"/>
      <c r="D286" s="54"/>
      <c r="E286" s="55" t="s">
        <v>7</v>
      </c>
      <c r="F286" s="54"/>
      <c r="G286" s="54"/>
      <c r="H286" s="56"/>
      <c r="I286" s="54"/>
      <c r="J286" s="56"/>
      <c r="K286" s="54"/>
      <c r="L286" s="54"/>
      <c r="M286" s="13"/>
      <c r="N286" s="2"/>
      <c r="O286" s="2"/>
      <c r="P286" s="2"/>
      <c r="Q286" s="2"/>
    </row>
    <row r="287" thickTop="1">
      <c r="A287" s="10"/>
      <c r="B287" s="44">
        <v>761</v>
      </c>
      <c r="C287" s="45" t="s">
        <v>1479</v>
      </c>
      <c r="D287" s="45" t="s">
        <v>7</v>
      </c>
      <c r="E287" s="45" t="s">
        <v>1480</v>
      </c>
      <c r="F287" s="45" t="s">
        <v>7</v>
      </c>
      <c r="G287" s="46" t="s">
        <v>146</v>
      </c>
      <c r="H287" s="57">
        <v>1</v>
      </c>
      <c r="I287" s="58">
        <v>15500</v>
      </c>
      <c r="J287" s="59">
        <f>ROUND(H287*I287,2)</f>
        <v>15500</v>
      </c>
      <c r="K287" s="60">
        <v>0.20999999999999999</v>
      </c>
      <c r="L287" s="61">
        <f>ROUND(J287*1.21,2)</f>
        <v>18755</v>
      </c>
      <c r="M287" s="13"/>
      <c r="N287" s="2"/>
      <c r="O287" s="2"/>
      <c r="P287" s="2"/>
      <c r="Q287" s="33">
        <f>IF(ISNUMBER(K287),IF(H287&gt;0,IF(I287&gt;0,J287,0),0),0)</f>
        <v>15500</v>
      </c>
      <c r="R287" s="9">
        <f>IF(ISNUMBER(K287)=FALSE,J287,0)</f>
        <v>0</v>
      </c>
    </row>
    <row r="288">
      <c r="A288" s="10"/>
      <c r="B288" s="51" t="s">
        <v>125</v>
      </c>
      <c r="C288" s="1"/>
      <c r="D288" s="1"/>
      <c r="E288" s="52" t="s">
        <v>1480</v>
      </c>
      <c r="F288" s="1"/>
      <c r="G288" s="1"/>
      <c r="H288" s="43"/>
      <c r="I288" s="1"/>
      <c r="J288" s="43"/>
      <c r="K288" s="1"/>
      <c r="L288" s="1"/>
      <c r="M288" s="13"/>
      <c r="N288" s="2"/>
      <c r="O288" s="2"/>
      <c r="P288" s="2"/>
      <c r="Q288" s="2"/>
    </row>
    <row r="289" thickBot="1">
      <c r="A289" s="10"/>
      <c r="B289" s="53" t="s">
        <v>127</v>
      </c>
      <c r="C289" s="54"/>
      <c r="D289" s="54"/>
      <c r="E289" s="55" t="s">
        <v>7</v>
      </c>
      <c r="F289" s="54"/>
      <c r="G289" s="54"/>
      <c r="H289" s="56"/>
      <c r="I289" s="54"/>
      <c r="J289" s="56"/>
      <c r="K289" s="54"/>
      <c r="L289" s="54"/>
      <c r="M289" s="13"/>
      <c r="N289" s="2"/>
      <c r="O289" s="2"/>
      <c r="P289" s="2"/>
      <c r="Q289" s="2"/>
    </row>
    <row r="290" thickTop="1">
      <c r="A290" s="10"/>
      <c r="B290" s="44">
        <v>762</v>
      </c>
      <c r="C290" s="45" t="s">
        <v>1481</v>
      </c>
      <c r="D290" s="45" t="s">
        <v>7</v>
      </c>
      <c r="E290" s="45" t="s">
        <v>1482</v>
      </c>
      <c r="F290" s="45" t="s">
        <v>7</v>
      </c>
      <c r="G290" s="46" t="s">
        <v>146</v>
      </c>
      <c r="H290" s="57">
        <v>2</v>
      </c>
      <c r="I290" s="58">
        <v>15300</v>
      </c>
      <c r="J290" s="59">
        <f>ROUND(H290*I290,2)</f>
        <v>30600</v>
      </c>
      <c r="K290" s="60">
        <v>0.20999999999999999</v>
      </c>
      <c r="L290" s="61">
        <f>ROUND(J290*1.21,2)</f>
        <v>37026</v>
      </c>
      <c r="M290" s="13"/>
      <c r="N290" s="2"/>
      <c r="O290" s="2"/>
      <c r="P290" s="2"/>
      <c r="Q290" s="33">
        <f>IF(ISNUMBER(K290),IF(H290&gt;0,IF(I290&gt;0,J290,0),0),0)</f>
        <v>30600</v>
      </c>
      <c r="R290" s="9">
        <f>IF(ISNUMBER(K290)=FALSE,J290,0)</f>
        <v>0</v>
      </c>
    </row>
    <row r="291">
      <c r="A291" s="10"/>
      <c r="B291" s="51" t="s">
        <v>125</v>
      </c>
      <c r="C291" s="1"/>
      <c r="D291" s="1"/>
      <c r="E291" s="52" t="s">
        <v>1482</v>
      </c>
      <c r="F291" s="1"/>
      <c r="G291" s="1"/>
      <c r="H291" s="43"/>
      <c r="I291" s="1"/>
      <c r="J291" s="43"/>
      <c r="K291" s="1"/>
      <c r="L291" s="1"/>
      <c r="M291" s="13"/>
      <c r="N291" s="2"/>
      <c r="O291" s="2"/>
      <c r="P291" s="2"/>
      <c r="Q291" s="2"/>
    </row>
    <row r="292" thickBot="1">
      <c r="A292" s="10"/>
      <c r="B292" s="53" t="s">
        <v>127</v>
      </c>
      <c r="C292" s="54"/>
      <c r="D292" s="54"/>
      <c r="E292" s="55" t="s">
        <v>7</v>
      </c>
      <c r="F292" s="54"/>
      <c r="G292" s="54"/>
      <c r="H292" s="56"/>
      <c r="I292" s="54"/>
      <c r="J292" s="56"/>
      <c r="K292" s="54"/>
      <c r="L292" s="54"/>
      <c r="M292" s="13"/>
      <c r="N292" s="2"/>
      <c r="O292" s="2"/>
      <c r="P292" s="2"/>
      <c r="Q292" s="2"/>
    </row>
    <row r="293" thickTop="1">
      <c r="A293" s="10"/>
      <c r="B293" s="44">
        <v>763</v>
      </c>
      <c r="C293" s="45" t="s">
        <v>1483</v>
      </c>
      <c r="D293" s="45" t="s">
        <v>7</v>
      </c>
      <c r="E293" s="45" t="s">
        <v>1484</v>
      </c>
      <c r="F293" s="45" t="s">
        <v>7</v>
      </c>
      <c r="G293" s="46" t="s">
        <v>146</v>
      </c>
      <c r="H293" s="57">
        <v>3</v>
      </c>
      <c r="I293" s="58">
        <v>2890</v>
      </c>
      <c r="J293" s="59">
        <f>ROUND(H293*I293,2)</f>
        <v>8670</v>
      </c>
      <c r="K293" s="60">
        <v>0.20999999999999999</v>
      </c>
      <c r="L293" s="61">
        <f>ROUND(J293*1.21,2)</f>
        <v>10490.700000000001</v>
      </c>
      <c r="M293" s="13"/>
      <c r="N293" s="2"/>
      <c r="O293" s="2"/>
      <c r="P293" s="2"/>
      <c r="Q293" s="33">
        <f>IF(ISNUMBER(K293),IF(H293&gt;0,IF(I293&gt;0,J293,0),0),0)</f>
        <v>8670</v>
      </c>
      <c r="R293" s="9">
        <f>IF(ISNUMBER(K293)=FALSE,J293,0)</f>
        <v>0</v>
      </c>
    </row>
    <row r="294">
      <c r="A294" s="10"/>
      <c r="B294" s="51" t="s">
        <v>125</v>
      </c>
      <c r="C294" s="1"/>
      <c r="D294" s="1"/>
      <c r="E294" s="52" t="s">
        <v>1484</v>
      </c>
      <c r="F294" s="1"/>
      <c r="G294" s="1"/>
      <c r="H294" s="43"/>
      <c r="I294" s="1"/>
      <c r="J294" s="43"/>
      <c r="K294" s="1"/>
      <c r="L294" s="1"/>
      <c r="M294" s="13"/>
      <c r="N294" s="2"/>
      <c r="O294" s="2"/>
      <c r="P294" s="2"/>
      <c r="Q294" s="2"/>
    </row>
    <row r="295" thickBot="1">
      <c r="A295" s="10"/>
      <c r="B295" s="53" t="s">
        <v>127</v>
      </c>
      <c r="C295" s="54"/>
      <c r="D295" s="54"/>
      <c r="E295" s="55" t="s">
        <v>7</v>
      </c>
      <c r="F295" s="54"/>
      <c r="G295" s="54"/>
      <c r="H295" s="56"/>
      <c r="I295" s="54"/>
      <c r="J295" s="56"/>
      <c r="K295" s="54"/>
      <c r="L295" s="54"/>
      <c r="M295" s="13"/>
      <c r="N295" s="2"/>
      <c r="O295" s="2"/>
      <c r="P295" s="2"/>
      <c r="Q295" s="2"/>
    </row>
    <row r="296" thickTop="1">
      <c r="A296" s="10"/>
      <c r="B296" s="44">
        <v>764</v>
      </c>
      <c r="C296" s="45" t="s">
        <v>1485</v>
      </c>
      <c r="D296" s="45" t="s">
        <v>7</v>
      </c>
      <c r="E296" s="45" t="s">
        <v>1486</v>
      </c>
      <c r="F296" s="45" t="s">
        <v>7</v>
      </c>
      <c r="G296" s="46" t="s">
        <v>146</v>
      </c>
      <c r="H296" s="57">
        <v>2</v>
      </c>
      <c r="I296" s="58">
        <v>8900</v>
      </c>
      <c r="J296" s="59">
        <f>ROUND(H296*I296,2)</f>
        <v>17800</v>
      </c>
      <c r="K296" s="60">
        <v>0.20999999999999999</v>
      </c>
      <c r="L296" s="61">
        <f>ROUND(J296*1.21,2)</f>
        <v>21538</v>
      </c>
      <c r="M296" s="13"/>
      <c r="N296" s="2"/>
      <c r="O296" s="2"/>
      <c r="P296" s="2"/>
      <c r="Q296" s="33">
        <f>IF(ISNUMBER(K296),IF(H296&gt;0,IF(I296&gt;0,J296,0),0),0)</f>
        <v>17800</v>
      </c>
      <c r="R296" s="9">
        <f>IF(ISNUMBER(K296)=FALSE,J296,0)</f>
        <v>0</v>
      </c>
    </row>
    <row r="297">
      <c r="A297" s="10"/>
      <c r="B297" s="51" t="s">
        <v>125</v>
      </c>
      <c r="C297" s="1"/>
      <c r="D297" s="1"/>
      <c r="E297" s="52" t="s">
        <v>1486</v>
      </c>
      <c r="F297" s="1"/>
      <c r="G297" s="1"/>
      <c r="H297" s="43"/>
      <c r="I297" s="1"/>
      <c r="J297" s="43"/>
      <c r="K297" s="1"/>
      <c r="L297" s="1"/>
      <c r="M297" s="13"/>
      <c r="N297" s="2"/>
      <c r="O297" s="2"/>
      <c r="P297" s="2"/>
      <c r="Q297" s="2"/>
    </row>
    <row r="298" thickBot="1">
      <c r="A298" s="10"/>
      <c r="B298" s="53" t="s">
        <v>127</v>
      </c>
      <c r="C298" s="54"/>
      <c r="D298" s="54"/>
      <c r="E298" s="55" t="s">
        <v>7</v>
      </c>
      <c r="F298" s="54"/>
      <c r="G298" s="54"/>
      <c r="H298" s="56"/>
      <c r="I298" s="54"/>
      <c r="J298" s="56"/>
      <c r="K298" s="54"/>
      <c r="L298" s="54"/>
      <c r="M298" s="13"/>
      <c r="N298" s="2"/>
      <c r="O298" s="2"/>
      <c r="P298" s="2"/>
      <c r="Q298" s="2"/>
    </row>
    <row r="299" thickTop="1">
      <c r="A299" s="10"/>
      <c r="B299" s="44">
        <v>765</v>
      </c>
      <c r="C299" s="45" t="s">
        <v>1487</v>
      </c>
      <c r="D299" s="45" t="s">
        <v>7</v>
      </c>
      <c r="E299" s="45" t="s">
        <v>1488</v>
      </c>
      <c r="F299" s="45" t="s">
        <v>7</v>
      </c>
      <c r="G299" s="46" t="s">
        <v>146</v>
      </c>
      <c r="H299" s="57">
        <v>135</v>
      </c>
      <c r="I299" s="58">
        <v>1120</v>
      </c>
      <c r="J299" s="59">
        <f>ROUND(H299*I299,2)</f>
        <v>151200</v>
      </c>
      <c r="K299" s="60">
        <v>0.20999999999999999</v>
      </c>
      <c r="L299" s="61">
        <f>ROUND(J299*1.21,2)</f>
        <v>182952</v>
      </c>
      <c r="M299" s="13"/>
      <c r="N299" s="2"/>
      <c r="O299" s="2"/>
      <c r="P299" s="2"/>
      <c r="Q299" s="33">
        <f>IF(ISNUMBER(K299),IF(H299&gt;0,IF(I299&gt;0,J299,0),0),0)</f>
        <v>151200</v>
      </c>
      <c r="R299" s="9">
        <f>IF(ISNUMBER(K299)=FALSE,J299,0)</f>
        <v>0</v>
      </c>
    </row>
    <row r="300">
      <c r="A300" s="10"/>
      <c r="B300" s="51" t="s">
        <v>125</v>
      </c>
      <c r="C300" s="1"/>
      <c r="D300" s="1"/>
      <c r="E300" s="52" t="s">
        <v>1488</v>
      </c>
      <c r="F300" s="1"/>
      <c r="G300" s="1"/>
      <c r="H300" s="43"/>
      <c r="I300" s="1"/>
      <c r="J300" s="43"/>
      <c r="K300" s="1"/>
      <c r="L300" s="1"/>
      <c r="M300" s="13"/>
      <c r="N300" s="2"/>
      <c r="O300" s="2"/>
      <c r="P300" s="2"/>
      <c r="Q300" s="2"/>
    </row>
    <row r="301" thickBot="1">
      <c r="A301" s="10"/>
      <c r="B301" s="53" t="s">
        <v>127</v>
      </c>
      <c r="C301" s="54"/>
      <c r="D301" s="54"/>
      <c r="E301" s="55" t="s">
        <v>7</v>
      </c>
      <c r="F301" s="54"/>
      <c r="G301" s="54"/>
      <c r="H301" s="56"/>
      <c r="I301" s="54"/>
      <c r="J301" s="56"/>
      <c r="K301" s="54"/>
      <c r="L301" s="54"/>
      <c r="M301" s="13"/>
      <c r="N301" s="2"/>
      <c r="O301" s="2"/>
      <c r="P301" s="2"/>
      <c r="Q301" s="2"/>
    </row>
    <row r="302" thickTop="1">
      <c r="A302" s="10"/>
      <c r="B302" s="44">
        <v>766</v>
      </c>
      <c r="C302" s="45" t="s">
        <v>1489</v>
      </c>
      <c r="D302" s="45" t="s">
        <v>7</v>
      </c>
      <c r="E302" s="45" t="s">
        <v>1490</v>
      </c>
      <c r="F302" s="45" t="s">
        <v>7</v>
      </c>
      <c r="G302" s="46" t="s">
        <v>146</v>
      </c>
      <c r="H302" s="57">
        <v>27</v>
      </c>
      <c r="I302" s="58">
        <v>744</v>
      </c>
      <c r="J302" s="59">
        <f>ROUND(H302*I302,2)</f>
        <v>20088</v>
      </c>
      <c r="K302" s="60">
        <v>0.20999999999999999</v>
      </c>
      <c r="L302" s="61">
        <f>ROUND(J302*1.21,2)</f>
        <v>24306.48</v>
      </c>
      <c r="M302" s="13"/>
      <c r="N302" s="2"/>
      <c r="O302" s="2"/>
      <c r="P302" s="2"/>
      <c r="Q302" s="33">
        <f>IF(ISNUMBER(K302),IF(H302&gt;0,IF(I302&gt;0,J302,0),0),0)</f>
        <v>20088</v>
      </c>
      <c r="R302" s="9">
        <f>IF(ISNUMBER(K302)=FALSE,J302,0)</f>
        <v>0</v>
      </c>
    </row>
    <row r="303">
      <c r="A303" s="10"/>
      <c r="B303" s="51" t="s">
        <v>125</v>
      </c>
      <c r="C303" s="1"/>
      <c r="D303" s="1"/>
      <c r="E303" s="52" t="s">
        <v>1490</v>
      </c>
      <c r="F303" s="1"/>
      <c r="G303" s="1"/>
      <c r="H303" s="43"/>
      <c r="I303" s="1"/>
      <c r="J303" s="43"/>
      <c r="K303" s="1"/>
      <c r="L303" s="1"/>
      <c r="M303" s="13"/>
      <c r="N303" s="2"/>
      <c r="O303" s="2"/>
      <c r="P303" s="2"/>
      <c r="Q303" s="2"/>
    </row>
    <row r="304" thickBot="1">
      <c r="A304" s="10"/>
      <c r="B304" s="53" t="s">
        <v>127</v>
      </c>
      <c r="C304" s="54"/>
      <c r="D304" s="54"/>
      <c r="E304" s="55" t="s">
        <v>1491</v>
      </c>
      <c r="F304" s="54"/>
      <c r="G304" s="54"/>
      <c r="H304" s="56"/>
      <c r="I304" s="54"/>
      <c r="J304" s="56"/>
      <c r="K304" s="54"/>
      <c r="L304" s="54"/>
      <c r="M304" s="13"/>
      <c r="N304" s="2"/>
      <c r="O304" s="2"/>
      <c r="P304" s="2"/>
      <c r="Q304" s="2"/>
    </row>
    <row r="305" thickTop="1">
      <c r="A305" s="10"/>
      <c r="B305" s="44">
        <v>787</v>
      </c>
      <c r="C305" s="45" t="s">
        <v>1492</v>
      </c>
      <c r="D305" s="45" t="s">
        <v>7</v>
      </c>
      <c r="E305" s="45" t="s">
        <v>1493</v>
      </c>
      <c r="F305" s="45" t="s">
        <v>7</v>
      </c>
      <c r="G305" s="46" t="s">
        <v>169</v>
      </c>
      <c r="H305" s="57">
        <v>33</v>
      </c>
      <c r="I305" s="58">
        <v>2450</v>
      </c>
      <c r="J305" s="59">
        <f>ROUND(H305*I305,2)</f>
        <v>80850</v>
      </c>
      <c r="K305" s="60">
        <v>0.20999999999999999</v>
      </c>
      <c r="L305" s="61">
        <f>ROUND(J305*1.21,2)</f>
        <v>97828.5</v>
      </c>
      <c r="M305" s="13"/>
      <c r="N305" s="2"/>
      <c r="O305" s="2"/>
      <c r="P305" s="2"/>
      <c r="Q305" s="33">
        <f>IF(ISNUMBER(K305),IF(H305&gt;0,IF(I305&gt;0,J305,0),0),0)</f>
        <v>80850</v>
      </c>
      <c r="R305" s="9">
        <f>IF(ISNUMBER(K305)=FALSE,J305,0)</f>
        <v>0</v>
      </c>
    </row>
    <row r="306">
      <c r="A306" s="10"/>
      <c r="B306" s="51" t="s">
        <v>125</v>
      </c>
      <c r="C306" s="1"/>
      <c r="D306" s="1"/>
      <c r="E306" s="52" t="s">
        <v>1493</v>
      </c>
      <c r="F306" s="1"/>
      <c r="G306" s="1"/>
      <c r="H306" s="43"/>
      <c r="I306" s="1"/>
      <c r="J306" s="43"/>
      <c r="K306" s="1"/>
      <c r="L306" s="1"/>
      <c r="M306" s="13"/>
      <c r="N306" s="2"/>
      <c r="O306" s="2"/>
      <c r="P306" s="2"/>
      <c r="Q306" s="2"/>
    </row>
    <row r="307" thickBot="1">
      <c r="A307" s="10"/>
      <c r="B307" s="53" t="s">
        <v>127</v>
      </c>
      <c r="C307" s="54"/>
      <c r="D307" s="54"/>
      <c r="E307" s="55" t="s">
        <v>7</v>
      </c>
      <c r="F307" s="54"/>
      <c r="G307" s="54"/>
      <c r="H307" s="56"/>
      <c r="I307" s="54"/>
      <c r="J307" s="56"/>
      <c r="K307" s="54"/>
      <c r="L307" s="54"/>
      <c r="M307" s="13"/>
      <c r="N307" s="2"/>
      <c r="O307" s="2"/>
      <c r="P307" s="2"/>
      <c r="Q307" s="2"/>
    </row>
    <row r="308" thickTop="1">
      <c r="A308" s="10"/>
      <c r="B308" s="44">
        <v>789</v>
      </c>
      <c r="C308" s="45" t="s">
        <v>1494</v>
      </c>
      <c r="D308" s="45" t="s">
        <v>7</v>
      </c>
      <c r="E308" s="45" t="s">
        <v>1495</v>
      </c>
      <c r="F308" s="45" t="s">
        <v>7</v>
      </c>
      <c r="G308" s="46" t="s">
        <v>181</v>
      </c>
      <c r="H308" s="57">
        <v>144</v>
      </c>
      <c r="I308" s="58">
        <v>35</v>
      </c>
      <c r="J308" s="59">
        <f>ROUND(H308*I308,2)</f>
        <v>5040</v>
      </c>
      <c r="K308" s="60">
        <v>0.20999999999999999</v>
      </c>
      <c r="L308" s="61">
        <f>ROUND(J308*1.21,2)</f>
        <v>6098.3999999999996</v>
      </c>
      <c r="M308" s="13"/>
      <c r="N308" s="2"/>
      <c r="O308" s="2"/>
      <c r="P308" s="2"/>
      <c r="Q308" s="33">
        <f>IF(ISNUMBER(K308),IF(H308&gt;0,IF(I308&gt;0,J308,0),0),0)</f>
        <v>5040</v>
      </c>
      <c r="R308" s="9">
        <f>IF(ISNUMBER(K308)=FALSE,J308,0)</f>
        <v>0</v>
      </c>
    </row>
    <row r="309">
      <c r="A309" s="10"/>
      <c r="B309" s="51" t="s">
        <v>125</v>
      </c>
      <c r="C309" s="1"/>
      <c r="D309" s="1"/>
      <c r="E309" s="52" t="s">
        <v>1495</v>
      </c>
      <c r="F309" s="1"/>
      <c r="G309" s="1"/>
      <c r="H309" s="43"/>
      <c r="I309" s="1"/>
      <c r="J309" s="43"/>
      <c r="K309" s="1"/>
      <c r="L309" s="1"/>
      <c r="M309" s="13"/>
      <c r="N309" s="2"/>
      <c r="O309" s="2"/>
      <c r="P309" s="2"/>
      <c r="Q309" s="2"/>
    </row>
    <row r="310" thickBot="1">
      <c r="A310" s="10"/>
      <c r="B310" s="53" t="s">
        <v>127</v>
      </c>
      <c r="C310" s="54"/>
      <c r="D310" s="54"/>
      <c r="E310" s="55" t="s">
        <v>7</v>
      </c>
      <c r="F310" s="54"/>
      <c r="G310" s="54"/>
      <c r="H310" s="56"/>
      <c r="I310" s="54"/>
      <c r="J310" s="56"/>
      <c r="K310" s="54"/>
      <c r="L310" s="54"/>
      <c r="M310" s="13"/>
      <c r="N310" s="2"/>
      <c r="O310" s="2"/>
      <c r="P310" s="2"/>
      <c r="Q310" s="2"/>
    </row>
    <row r="311" thickTop="1">
      <c r="A311" s="10"/>
      <c r="B311" s="44">
        <v>790</v>
      </c>
      <c r="C311" s="45" t="s">
        <v>1496</v>
      </c>
      <c r="D311" s="45" t="s">
        <v>7</v>
      </c>
      <c r="E311" s="45" t="s">
        <v>1497</v>
      </c>
      <c r="F311" s="45" t="s">
        <v>7</v>
      </c>
      <c r="G311" s="46" t="s">
        <v>146</v>
      </c>
      <c r="H311" s="57">
        <v>21</v>
      </c>
      <c r="I311" s="58">
        <v>1650</v>
      </c>
      <c r="J311" s="59">
        <f>ROUND(H311*I311,2)</f>
        <v>34650</v>
      </c>
      <c r="K311" s="60">
        <v>0.20999999999999999</v>
      </c>
      <c r="L311" s="61">
        <f>ROUND(J311*1.21,2)</f>
        <v>41926.5</v>
      </c>
      <c r="M311" s="13"/>
      <c r="N311" s="2"/>
      <c r="O311" s="2"/>
      <c r="P311" s="2"/>
      <c r="Q311" s="33">
        <f>IF(ISNUMBER(K311),IF(H311&gt;0,IF(I311&gt;0,J311,0),0),0)</f>
        <v>34650</v>
      </c>
      <c r="R311" s="9">
        <f>IF(ISNUMBER(K311)=FALSE,J311,0)</f>
        <v>0</v>
      </c>
    </row>
    <row r="312">
      <c r="A312" s="10"/>
      <c r="B312" s="51" t="s">
        <v>125</v>
      </c>
      <c r="C312" s="1"/>
      <c r="D312" s="1"/>
      <c r="E312" s="52" t="s">
        <v>1497</v>
      </c>
      <c r="F312" s="1"/>
      <c r="G312" s="1"/>
      <c r="H312" s="43"/>
      <c r="I312" s="1"/>
      <c r="J312" s="43"/>
      <c r="K312" s="1"/>
      <c r="L312" s="1"/>
      <c r="M312" s="13"/>
      <c r="N312" s="2"/>
      <c r="O312" s="2"/>
      <c r="P312" s="2"/>
      <c r="Q312" s="2"/>
    </row>
    <row r="313" thickBot="1">
      <c r="A313" s="10"/>
      <c r="B313" s="53" t="s">
        <v>127</v>
      </c>
      <c r="C313" s="54"/>
      <c r="D313" s="54"/>
      <c r="E313" s="55" t="s">
        <v>7</v>
      </c>
      <c r="F313" s="54"/>
      <c r="G313" s="54"/>
      <c r="H313" s="56"/>
      <c r="I313" s="54"/>
      <c r="J313" s="56"/>
      <c r="K313" s="54"/>
      <c r="L313" s="54"/>
      <c r="M313" s="13"/>
      <c r="N313" s="2"/>
      <c r="O313" s="2"/>
      <c r="P313" s="2"/>
      <c r="Q313" s="2"/>
    </row>
    <row r="314" thickTop="1">
      <c r="A314" s="10"/>
      <c r="B314" s="44">
        <v>791</v>
      </c>
      <c r="C314" s="45" t="s">
        <v>1498</v>
      </c>
      <c r="D314" s="45" t="s">
        <v>7</v>
      </c>
      <c r="E314" s="45" t="s">
        <v>1499</v>
      </c>
      <c r="F314" s="45" t="s">
        <v>7</v>
      </c>
      <c r="G314" s="46" t="s">
        <v>169</v>
      </c>
      <c r="H314" s="57">
        <v>3.2000000000000002</v>
      </c>
      <c r="I314" s="58">
        <v>1700</v>
      </c>
      <c r="J314" s="59">
        <f>ROUND(H314*I314,2)</f>
        <v>5440</v>
      </c>
      <c r="K314" s="60">
        <v>0.20999999999999999</v>
      </c>
      <c r="L314" s="61">
        <f>ROUND(J314*1.21,2)</f>
        <v>6582.3999999999996</v>
      </c>
      <c r="M314" s="13"/>
      <c r="N314" s="2"/>
      <c r="O314" s="2"/>
      <c r="P314" s="2"/>
      <c r="Q314" s="33">
        <f>IF(ISNUMBER(K314),IF(H314&gt;0,IF(I314&gt;0,J314,0),0),0)</f>
        <v>5440</v>
      </c>
      <c r="R314" s="9">
        <f>IF(ISNUMBER(K314)=FALSE,J314,0)</f>
        <v>0</v>
      </c>
    </row>
    <row r="315">
      <c r="A315" s="10"/>
      <c r="B315" s="51" t="s">
        <v>125</v>
      </c>
      <c r="C315" s="1"/>
      <c r="D315" s="1"/>
      <c r="E315" s="52" t="s">
        <v>1499</v>
      </c>
      <c r="F315" s="1"/>
      <c r="G315" s="1"/>
      <c r="H315" s="43"/>
      <c r="I315" s="1"/>
      <c r="J315" s="43"/>
      <c r="K315" s="1"/>
      <c r="L315" s="1"/>
      <c r="M315" s="13"/>
      <c r="N315" s="2"/>
      <c r="O315" s="2"/>
      <c r="P315" s="2"/>
      <c r="Q315" s="2"/>
    </row>
    <row r="316" thickBot="1">
      <c r="A316" s="10"/>
      <c r="B316" s="53" t="s">
        <v>127</v>
      </c>
      <c r="C316" s="54"/>
      <c r="D316" s="54"/>
      <c r="E316" s="55" t="s">
        <v>7</v>
      </c>
      <c r="F316" s="54"/>
      <c r="G316" s="54"/>
      <c r="H316" s="56"/>
      <c r="I316" s="54"/>
      <c r="J316" s="56"/>
      <c r="K316" s="54"/>
      <c r="L316" s="54"/>
      <c r="M316" s="13"/>
      <c r="N316" s="2"/>
      <c r="O316" s="2"/>
      <c r="P316" s="2"/>
      <c r="Q316" s="2"/>
    </row>
    <row r="317" thickTop="1">
      <c r="A317" s="10"/>
      <c r="B317" s="44">
        <v>792</v>
      </c>
      <c r="C317" s="45" t="s">
        <v>1500</v>
      </c>
      <c r="D317" s="45" t="s">
        <v>7</v>
      </c>
      <c r="E317" s="45" t="s">
        <v>1501</v>
      </c>
      <c r="F317" s="45" t="s">
        <v>7</v>
      </c>
      <c r="G317" s="46" t="s">
        <v>146</v>
      </c>
      <c r="H317" s="57">
        <v>2</v>
      </c>
      <c r="I317" s="58">
        <v>9000</v>
      </c>
      <c r="J317" s="59">
        <f>ROUND(H317*I317,2)</f>
        <v>18000</v>
      </c>
      <c r="K317" s="60">
        <v>0.20999999999999999</v>
      </c>
      <c r="L317" s="61">
        <f>ROUND(J317*1.21,2)</f>
        <v>21780</v>
      </c>
      <c r="M317" s="13"/>
      <c r="N317" s="2"/>
      <c r="O317" s="2"/>
      <c r="P317" s="2"/>
      <c r="Q317" s="33">
        <f>IF(ISNUMBER(K317),IF(H317&gt;0,IF(I317&gt;0,J317,0),0),0)</f>
        <v>18000</v>
      </c>
      <c r="R317" s="9">
        <f>IF(ISNUMBER(K317)=FALSE,J317,0)</f>
        <v>0</v>
      </c>
    </row>
    <row r="318">
      <c r="A318" s="10"/>
      <c r="B318" s="51" t="s">
        <v>125</v>
      </c>
      <c r="C318" s="1"/>
      <c r="D318" s="1"/>
      <c r="E318" s="52" t="s">
        <v>1501</v>
      </c>
      <c r="F318" s="1"/>
      <c r="G318" s="1"/>
      <c r="H318" s="43"/>
      <c r="I318" s="1"/>
      <c r="J318" s="43"/>
      <c r="K318" s="1"/>
      <c r="L318" s="1"/>
      <c r="M318" s="13"/>
      <c r="N318" s="2"/>
      <c r="O318" s="2"/>
      <c r="P318" s="2"/>
      <c r="Q318" s="2"/>
    </row>
    <row r="319" thickBot="1">
      <c r="A319" s="10"/>
      <c r="B319" s="53" t="s">
        <v>127</v>
      </c>
      <c r="C319" s="54"/>
      <c r="D319" s="54"/>
      <c r="E319" s="55" t="s">
        <v>1502</v>
      </c>
      <c r="F319" s="54"/>
      <c r="G319" s="54"/>
      <c r="H319" s="56"/>
      <c r="I319" s="54"/>
      <c r="J319" s="56"/>
      <c r="K319" s="54"/>
      <c r="L319" s="54"/>
      <c r="M319" s="13"/>
      <c r="N319" s="2"/>
      <c r="O319" s="2"/>
      <c r="P319" s="2"/>
      <c r="Q319" s="2"/>
    </row>
    <row r="320" thickTop="1">
      <c r="A320" s="10"/>
      <c r="B320" s="44">
        <v>793</v>
      </c>
      <c r="C320" s="45" t="s">
        <v>1503</v>
      </c>
      <c r="D320" s="45" t="s">
        <v>7</v>
      </c>
      <c r="E320" s="45" t="s">
        <v>1504</v>
      </c>
      <c r="F320" s="45" t="s">
        <v>7</v>
      </c>
      <c r="G320" s="46" t="s">
        <v>124</v>
      </c>
      <c r="H320" s="57">
        <v>1</v>
      </c>
      <c r="I320" s="58">
        <v>3800</v>
      </c>
      <c r="J320" s="59">
        <f>ROUND(H320*I320,2)</f>
        <v>3800</v>
      </c>
      <c r="K320" s="60">
        <v>0.20999999999999999</v>
      </c>
      <c r="L320" s="61">
        <f>ROUND(J320*1.21,2)</f>
        <v>4598</v>
      </c>
      <c r="M320" s="13"/>
      <c r="N320" s="2"/>
      <c r="O320" s="2"/>
      <c r="P320" s="2"/>
      <c r="Q320" s="33">
        <f>IF(ISNUMBER(K320),IF(H320&gt;0,IF(I320&gt;0,J320,0),0),0)</f>
        <v>3800</v>
      </c>
      <c r="R320" s="9">
        <f>IF(ISNUMBER(K320)=FALSE,J320,0)</f>
        <v>0</v>
      </c>
    </row>
    <row r="321">
      <c r="A321" s="10"/>
      <c r="B321" s="51" t="s">
        <v>125</v>
      </c>
      <c r="C321" s="1"/>
      <c r="D321" s="1"/>
      <c r="E321" s="52" t="s">
        <v>1504</v>
      </c>
      <c r="F321" s="1"/>
      <c r="G321" s="1"/>
      <c r="H321" s="43"/>
      <c r="I321" s="1"/>
      <c r="J321" s="43"/>
      <c r="K321" s="1"/>
      <c r="L321" s="1"/>
      <c r="M321" s="13"/>
      <c r="N321" s="2"/>
      <c r="O321" s="2"/>
      <c r="P321" s="2"/>
      <c r="Q321" s="2"/>
    </row>
    <row r="322" thickBot="1">
      <c r="A322" s="10"/>
      <c r="B322" s="53" t="s">
        <v>127</v>
      </c>
      <c r="C322" s="54"/>
      <c r="D322" s="54"/>
      <c r="E322" s="55" t="s">
        <v>7</v>
      </c>
      <c r="F322" s="54"/>
      <c r="G322" s="54"/>
      <c r="H322" s="56"/>
      <c r="I322" s="54"/>
      <c r="J322" s="56"/>
      <c r="K322" s="54"/>
      <c r="L322" s="54"/>
      <c r="M322" s="13"/>
      <c r="N322" s="2"/>
      <c r="O322" s="2"/>
      <c r="P322" s="2"/>
      <c r="Q322" s="2"/>
    </row>
    <row r="323" thickTop="1">
      <c r="A323" s="10"/>
      <c r="B323" s="44">
        <v>794</v>
      </c>
      <c r="C323" s="45" t="s">
        <v>1505</v>
      </c>
      <c r="D323" s="45" t="s">
        <v>7</v>
      </c>
      <c r="E323" s="45" t="s">
        <v>1506</v>
      </c>
      <c r="F323" s="45" t="s">
        <v>7</v>
      </c>
      <c r="G323" s="46" t="s">
        <v>169</v>
      </c>
      <c r="H323" s="57">
        <v>46</v>
      </c>
      <c r="I323" s="58">
        <v>7000</v>
      </c>
      <c r="J323" s="59">
        <f>ROUND(H323*I323,2)</f>
        <v>322000</v>
      </c>
      <c r="K323" s="60">
        <v>0.20999999999999999</v>
      </c>
      <c r="L323" s="61">
        <f>ROUND(J323*1.21,2)</f>
        <v>389620</v>
      </c>
      <c r="M323" s="13"/>
      <c r="N323" s="2"/>
      <c r="O323" s="2"/>
      <c r="P323" s="2"/>
      <c r="Q323" s="33">
        <f>IF(ISNUMBER(K323),IF(H323&gt;0,IF(I323&gt;0,J323,0),0),0)</f>
        <v>322000</v>
      </c>
      <c r="R323" s="9">
        <f>IF(ISNUMBER(K323)=FALSE,J323,0)</f>
        <v>0</v>
      </c>
    </row>
    <row r="324">
      <c r="A324" s="10"/>
      <c r="B324" s="51" t="s">
        <v>125</v>
      </c>
      <c r="C324" s="1"/>
      <c r="D324" s="1"/>
      <c r="E324" s="52" t="s">
        <v>1506</v>
      </c>
      <c r="F324" s="1"/>
      <c r="G324" s="1"/>
      <c r="H324" s="43"/>
      <c r="I324" s="1"/>
      <c r="J324" s="43"/>
      <c r="K324" s="1"/>
      <c r="L324" s="1"/>
      <c r="M324" s="13"/>
      <c r="N324" s="2"/>
      <c r="O324" s="2"/>
      <c r="P324" s="2"/>
      <c r="Q324" s="2"/>
    </row>
    <row r="325" thickBot="1">
      <c r="A325" s="10"/>
      <c r="B325" s="53" t="s">
        <v>127</v>
      </c>
      <c r="C325" s="54"/>
      <c r="D325" s="54"/>
      <c r="E325" s="55" t="s">
        <v>7</v>
      </c>
      <c r="F325" s="54"/>
      <c r="G325" s="54"/>
      <c r="H325" s="56"/>
      <c r="I325" s="54"/>
      <c r="J325" s="56"/>
      <c r="K325" s="54"/>
      <c r="L325" s="54"/>
      <c r="M325" s="13"/>
      <c r="N325" s="2"/>
      <c r="O325" s="2"/>
      <c r="P325" s="2"/>
      <c r="Q325" s="2"/>
    </row>
    <row r="326" thickTop="1">
      <c r="A326" s="10"/>
      <c r="B326" s="44">
        <v>795</v>
      </c>
      <c r="C326" s="45" t="s">
        <v>1507</v>
      </c>
      <c r="D326" s="45" t="s">
        <v>7</v>
      </c>
      <c r="E326" s="45" t="s">
        <v>1508</v>
      </c>
      <c r="F326" s="45" t="s">
        <v>7</v>
      </c>
      <c r="G326" s="46" t="s">
        <v>146</v>
      </c>
      <c r="H326" s="57">
        <v>4</v>
      </c>
      <c r="I326" s="58">
        <v>3495</v>
      </c>
      <c r="J326" s="59">
        <f>ROUND(H326*I326,2)</f>
        <v>13980</v>
      </c>
      <c r="K326" s="60">
        <v>0.20999999999999999</v>
      </c>
      <c r="L326" s="61">
        <f>ROUND(J326*1.21,2)</f>
        <v>16915.799999999999</v>
      </c>
      <c r="M326" s="13"/>
      <c r="N326" s="2"/>
      <c r="O326" s="2"/>
      <c r="P326" s="2"/>
      <c r="Q326" s="33">
        <f>IF(ISNUMBER(K326),IF(H326&gt;0,IF(I326&gt;0,J326,0),0),0)</f>
        <v>13980</v>
      </c>
      <c r="R326" s="9">
        <f>IF(ISNUMBER(K326)=FALSE,J326,0)</f>
        <v>0</v>
      </c>
    </row>
    <row r="327">
      <c r="A327" s="10"/>
      <c r="B327" s="51" t="s">
        <v>125</v>
      </c>
      <c r="C327" s="1"/>
      <c r="D327" s="1"/>
      <c r="E327" s="52" t="s">
        <v>1508</v>
      </c>
      <c r="F327" s="1"/>
      <c r="G327" s="1"/>
      <c r="H327" s="43"/>
      <c r="I327" s="1"/>
      <c r="J327" s="43"/>
      <c r="K327" s="1"/>
      <c r="L327" s="1"/>
      <c r="M327" s="13"/>
      <c r="N327" s="2"/>
      <c r="O327" s="2"/>
      <c r="P327" s="2"/>
      <c r="Q327" s="2"/>
    </row>
    <row r="328" thickBot="1">
      <c r="A328" s="10"/>
      <c r="B328" s="53" t="s">
        <v>127</v>
      </c>
      <c r="C328" s="54"/>
      <c r="D328" s="54"/>
      <c r="E328" s="55" t="s">
        <v>1509</v>
      </c>
      <c r="F328" s="54"/>
      <c r="G328" s="54"/>
      <c r="H328" s="56"/>
      <c r="I328" s="54"/>
      <c r="J328" s="56"/>
      <c r="K328" s="54"/>
      <c r="L328" s="54"/>
      <c r="M328" s="13"/>
      <c r="N328" s="2"/>
      <c r="O328" s="2"/>
      <c r="P328" s="2"/>
      <c r="Q328" s="2"/>
    </row>
    <row r="329" thickTop="1">
      <c r="A329" s="10"/>
      <c r="B329" s="44">
        <v>796</v>
      </c>
      <c r="C329" s="45" t="s">
        <v>1510</v>
      </c>
      <c r="D329" s="45" t="s">
        <v>7</v>
      </c>
      <c r="E329" s="45" t="s">
        <v>1511</v>
      </c>
      <c r="F329" s="45" t="s">
        <v>7</v>
      </c>
      <c r="G329" s="46" t="s">
        <v>1512</v>
      </c>
      <c r="H329" s="57">
        <v>745</v>
      </c>
      <c r="I329" s="58">
        <v>30</v>
      </c>
      <c r="J329" s="59">
        <f>ROUND(H329*I329,2)</f>
        <v>22350</v>
      </c>
      <c r="K329" s="60">
        <v>0.20999999999999999</v>
      </c>
      <c r="L329" s="61">
        <f>ROUND(J329*1.21,2)</f>
        <v>27043.5</v>
      </c>
      <c r="M329" s="13"/>
      <c r="N329" s="2"/>
      <c r="O329" s="2"/>
      <c r="P329" s="2"/>
      <c r="Q329" s="33">
        <f>IF(ISNUMBER(K329),IF(H329&gt;0,IF(I329&gt;0,J329,0),0),0)</f>
        <v>22350</v>
      </c>
      <c r="R329" s="9">
        <f>IF(ISNUMBER(K329)=FALSE,J329,0)</f>
        <v>0</v>
      </c>
    </row>
    <row r="330">
      <c r="A330" s="10"/>
      <c r="B330" s="51" t="s">
        <v>125</v>
      </c>
      <c r="C330" s="1"/>
      <c r="D330" s="1"/>
      <c r="E330" s="52" t="s">
        <v>1511</v>
      </c>
      <c r="F330" s="1"/>
      <c r="G330" s="1"/>
      <c r="H330" s="43"/>
      <c r="I330" s="1"/>
      <c r="J330" s="43"/>
      <c r="K330" s="1"/>
      <c r="L330" s="1"/>
      <c r="M330" s="13"/>
      <c r="N330" s="2"/>
      <c r="O330" s="2"/>
      <c r="P330" s="2"/>
      <c r="Q330" s="2"/>
    </row>
    <row r="331" thickBot="1">
      <c r="A331" s="10"/>
      <c r="B331" s="53" t="s">
        <v>127</v>
      </c>
      <c r="C331" s="54"/>
      <c r="D331" s="54"/>
      <c r="E331" s="55" t="s">
        <v>7</v>
      </c>
      <c r="F331" s="54"/>
      <c r="G331" s="54"/>
      <c r="H331" s="56"/>
      <c r="I331" s="54"/>
      <c r="J331" s="56"/>
      <c r="K331" s="54"/>
      <c r="L331" s="54"/>
      <c r="M331" s="13"/>
      <c r="N331" s="2"/>
      <c r="O331" s="2"/>
      <c r="P331" s="2"/>
      <c r="Q331" s="2"/>
    </row>
    <row r="332" thickTop="1">
      <c r="A332" s="10"/>
      <c r="B332" s="44">
        <v>798</v>
      </c>
      <c r="C332" s="45" t="s">
        <v>1513</v>
      </c>
      <c r="D332" s="45" t="s">
        <v>7</v>
      </c>
      <c r="E332" s="45" t="s">
        <v>1514</v>
      </c>
      <c r="F332" s="45" t="s">
        <v>7</v>
      </c>
      <c r="G332" s="46" t="s">
        <v>124</v>
      </c>
      <c r="H332" s="57">
        <v>2</v>
      </c>
      <c r="I332" s="58">
        <v>3000</v>
      </c>
      <c r="J332" s="59">
        <f>ROUND(H332*I332,2)</f>
        <v>6000</v>
      </c>
      <c r="K332" s="60">
        <v>0.20999999999999999</v>
      </c>
      <c r="L332" s="61">
        <f>ROUND(J332*1.21,2)</f>
        <v>7260</v>
      </c>
      <c r="M332" s="13"/>
      <c r="N332" s="2"/>
      <c r="O332" s="2"/>
      <c r="P332" s="2"/>
      <c r="Q332" s="33">
        <f>IF(ISNUMBER(K332),IF(H332&gt;0,IF(I332&gt;0,J332,0),0),0)</f>
        <v>6000</v>
      </c>
      <c r="R332" s="9">
        <f>IF(ISNUMBER(K332)=FALSE,J332,0)</f>
        <v>0</v>
      </c>
    </row>
    <row r="333">
      <c r="A333" s="10"/>
      <c r="B333" s="51" t="s">
        <v>125</v>
      </c>
      <c r="C333" s="1"/>
      <c r="D333" s="1"/>
      <c r="E333" s="52" t="s">
        <v>1514</v>
      </c>
      <c r="F333" s="1"/>
      <c r="G333" s="1"/>
      <c r="H333" s="43"/>
      <c r="I333" s="1"/>
      <c r="J333" s="43"/>
      <c r="K333" s="1"/>
      <c r="L333" s="1"/>
      <c r="M333" s="13"/>
      <c r="N333" s="2"/>
      <c r="O333" s="2"/>
      <c r="P333" s="2"/>
      <c r="Q333" s="2"/>
    </row>
    <row r="334" thickBot="1">
      <c r="A334" s="10"/>
      <c r="B334" s="53" t="s">
        <v>127</v>
      </c>
      <c r="C334" s="54"/>
      <c r="D334" s="54"/>
      <c r="E334" s="55" t="s">
        <v>1515</v>
      </c>
      <c r="F334" s="54"/>
      <c r="G334" s="54"/>
      <c r="H334" s="56"/>
      <c r="I334" s="54"/>
      <c r="J334" s="56"/>
      <c r="K334" s="54"/>
      <c r="L334" s="54"/>
      <c r="M334" s="13"/>
      <c r="N334" s="2"/>
      <c r="O334" s="2"/>
      <c r="P334" s="2"/>
      <c r="Q334" s="2"/>
    </row>
    <row r="335" thickTop="1">
      <c r="A335" s="10"/>
      <c r="B335" s="44">
        <v>799</v>
      </c>
      <c r="C335" s="45" t="s">
        <v>1516</v>
      </c>
      <c r="D335" s="45" t="s">
        <v>7</v>
      </c>
      <c r="E335" s="45" t="s">
        <v>1517</v>
      </c>
      <c r="F335" s="45" t="s">
        <v>7</v>
      </c>
      <c r="G335" s="46" t="s">
        <v>124</v>
      </c>
      <c r="H335" s="57">
        <v>2</v>
      </c>
      <c r="I335" s="58">
        <v>4500</v>
      </c>
      <c r="J335" s="59">
        <f>ROUND(H335*I335,2)</f>
        <v>9000</v>
      </c>
      <c r="K335" s="60">
        <v>0.20999999999999999</v>
      </c>
      <c r="L335" s="61">
        <f>ROUND(J335*1.21,2)</f>
        <v>10890</v>
      </c>
      <c r="M335" s="13"/>
      <c r="N335" s="2"/>
      <c r="O335" s="2"/>
      <c r="P335" s="2"/>
      <c r="Q335" s="33">
        <f>IF(ISNUMBER(K335),IF(H335&gt;0,IF(I335&gt;0,J335,0),0),0)</f>
        <v>9000</v>
      </c>
      <c r="R335" s="9">
        <f>IF(ISNUMBER(K335)=FALSE,J335,0)</f>
        <v>0</v>
      </c>
    </row>
    <row r="336">
      <c r="A336" s="10"/>
      <c r="B336" s="51" t="s">
        <v>125</v>
      </c>
      <c r="C336" s="1"/>
      <c r="D336" s="1"/>
      <c r="E336" s="52" t="s">
        <v>1517</v>
      </c>
      <c r="F336" s="1"/>
      <c r="G336" s="1"/>
      <c r="H336" s="43"/>
      <c r="I336" s="1"/>
      <c r="J336" s="43"/>
      <c r="K336" s="1"/>
      <c r="L336" s="1"/>
      <c r="M336" s="13"/>
      <c r="N336" s="2"/>
      <c r="O336" s="2"/>
      <c r="P336" s="2"/>
      <c r="Q336" s="2"/>
    </row>
    <row r="337" thickBot="1">
      <c r="A337" s="10"/>
      <c r="B337" s="53" t="s">
        <v>127</v>
      </c>
      <c r="C337" s="54"/>
      <c r="D337" s="54"/>
      <c r="E337" s="55" t="s">
        <v>1518</v>
      </c>
      <c r="F337" s="54"/>
      <c r="G337" s="54"/>
      <c r="H337" s="56"/>
      <c r="I337" s="54"/>
      <c r="J337" s="56"/>
      <c r="K337" s="54"/>
      <c r="L337" s="54"/>
      <c r="M337" s="13"/>
      <c r="N337" s="2"/>
      <c r="O337" s="2"/>
      <c r="P337" s="2"/>
      <c r="Q337" s="2"/>
    </row>
    <row r="338" thickTop="1">
      <c r="A338" s="10"/>
      <c r="B338" s="44">
        <v>800</v>
      </c>
      <c r="C338" s="45" t="s">
        <v>1519</v>
      </c>
      <c r="D338" s="45" t="s">
        <v>7</v>
      </c>
      <c r="E338" s="45" t="s">
        <v>1520</v>
      </c>
      <c r="F338" s="45" t="s">
        <v>7</v>
      </c>
      <c r="G338" s="46" t="s">
        <v>146</v>
      </c>
      <c r="H338" s="57">
        <v>2</v>
      </c>
      <c r="I338" s="58">
        <v>300</v>
      </c>
      <c r="J338" s="59">
        <f>ROUND(H338*I338,2)</f>
        <v>600</v>
      </c>
      <c r="K338" s="60">
        <v>0.20999999999999999</v>
      </c>
      <c r="L338" s="61">
        <f>ROUND(J338*1.21,2)</f>
        <v>726</v>
      </c>
      <c r="M338" s="13"/>
      <c r="N338" s="2"/>
      <c r="O338" s="2"/>
      <c r="P338" s="2"/>
      <c r="Q338" s="33">
        <f>IF(ISNUMBER(K338),IF(H338&gt;0,IF(I338&gt;0,J338,0),0),0)</f>
        <v>600</v>
      </c>
      <c r="R338" s="9">
        <f>IF(ISNUMBER(K338)=FALSE,J338,0)</f>
        <v>0</v>
      </c>
    </row>
    <row r="339">
      <c r="A339" s="10"/>
      <c r="B339" s="51" t="s">
        <v>125</v>
      </c>
      <c r="C339" s="1"/>
      <c r="D339" s="1"/>
      <c r="E339" s="52" t="s">
        <v>1520</v>
      </c>
      <c r="F339" s="1"/>
      <c r="G339" s="1"/>
      <c r="H339" s="43"/>
      <c r="I339" s="1"/>
      <c r="J339" s="43"/>
      <c r="K339" s="1"/>
      <c r="L339" s="1"/>
      <c r="M339" s="13"/>
      <c r="N339" s="2"/>
      <c r="O339" s="2"/>
      <c r="P339" s="2"/>
      <c r="Q339" s="2"/>
    </row>
    <row r="340" thickBot="1">
      <c r="A340" s="10"/>
      <c r="B340" s="53" t="s">
        <v>127</v>
      </c>
      <c r="C340" s="54"/>
      <c r="D340" s="54"/>
      <c r="E340" s="55" t="s">
        <v>1521</v>
      </c>
      <c r="F340" s="54"/>
      <c r="G340" s="54"/>
      <c r="H340" s="56"/>
      <c r="I340" s="54"/>
      <c r="J340" s="56"/>
      <c r="K340" s="54"/>
      <c r="L340" s="54"/>
      <c r="M340" s="13"/>
      <c r="N340" s="2"/>
      <c r="O340" s="2"/>
      <c r="P340" s="2"/>
      <c r="Q340" s="2"/>
    </row>
    <row r="341" thickTop="1">
      <c r="A341" s="10"/>
      <c r="B341" s="44">
        <v>801</v>
      </c>
      <c r="C341" s="45" t="s">
        <v>1522</v>
      </c>
      <c r="D341" s="45" t="s">
        <v>7</v>
      </c>
      <c r="E341" s="45" t="s">
        <v>1523</v>
      </c>
      <c r="F341" s="45" t="s">
        <v>7</v>
      </c>
      <c r="G341" s="46" t="s">
        <v>146</v>
      </c>
      <c r="H341" s="57">
        <v>21</v>
      </c>
      <c r="I341" s="58">
        <v>12720</v>
      </c>
      <c r="J341" s="59">
        <f>ROUND(H341*I341,2)</f>
        <v>267120</v>
      </c>
      <c r="K341" s="60">
        <v>0.20999999999999999</v>
      </c>
      <c r="L341" s="61">
        <f>ROUND(J341*1.21,2)</f>
        <v>323215.20000000001</v>
      </c>
      <c r="M341" s="13"/>
      <c r="N341" s="2"/>
      <c r="O341" s="2"/>
      <c r="P341" s="2"/>
      <c r="Q341" s="33">
        <f>IF(ISNUMBER(K341),IF(H341&gt;0,IF(I341&gt;0,J341,0),0),0)</f>
        <v>267120</v>
      </c>
      <c r="R341" s="9">
        <f>IF(ISNUMBER(K341)=FALSE,J341,0)</f>
        <v>0</v>
      </c>
    </row>
    <row r="342">
      <c r="A342" s="10"/>
      <c r="B342" s="51" t="s">
        <v>125</v>
      </c>
      <c r="C342" s="1"/>
      <c r="D342" s="1"/>
      <c r="E342" s="52" t="s">
        <v>1523</v>
      </c>
      <c r="F342" s="1"/>
      <c r="G342" s="1"/>
      <c r="H342" s="43"/>
      <c r="I342" s="1"/>
      <c r="J342" s="43"/>
      <c r="K342" s="1"/>
      <c r="L342" s="1"/>
      <c r="M342" s="13"/>
      <c r="N342" s="2"/>
      <c r="O342" s="2"/>
      <c r="P342" s="2"/>
      <c r="Q342" s="2"/>
    </row>
    <row r="343" thickBot="1">
      <c r="A343" s="10"/>
      <c r="B343" s="53" t="s">
        <v>127</v>
      </c>
      <c r="C343" s="54"/>
      <c r="D343" s="54"/>
      <c r="E343" s="55" t="s">
        <v>1524</v>
      </c>
      <c r="F343" s="54"/>
      <c r="G343" s="54"/>
      <c r="H343" s="56"/>
      <c r="I343" s="54"/>
      <c r="J343" s="56"/>
      <c r="K343" s="54"/>
      <c r="L343" s="54"/>
      <c r="M343" s="13"/>
      <c r="N343" s="2"/>
      <c r="O343" s="2"/>
      <c r="P343" s="2"/>
      <c r="Q343" s="2"/>
    </row>
    <row r="344" thickTop="1">
      <c r="A344" s="10"/>
      <c r="B344" s="44">
        <v>802</v>
      </c>
      <c r="C344" s="45" t="s">
        <v>1525</v>
      </c>
      <c r="D344" s="45" t="s">
        <v>7</v>
      </c>
      <c r="E344" s="45" t="s">
        <v>1526</v>
      </c>
      <c r="F344" s="45" t="s">
        <v>7</v>
      </c>
      <c r="G344" s="46" t="s">
        <v>124</v>
      </c>
      <c r="H344" s="57">
        <v>1</v>
      </c>
      <c r="I344" s="58">
        <v>16000</v>
      </c>
      <c r="J344" s="59">
        <f>ROUND(H344*I344,2)</f>
        <v>16000</v>
      </c>
      <c r="K344" s="60">
        <v>0.20999999999999999</v>
      </c>
      <c r="L344" s="61">
        <f>ROUND(J344*1.21,2)</f>
        <v>19360</v>
      </c>
      <c r="M344" s="13"/>
      <c r="N344" s="2"/>
      <c r="O344" s="2"/>
      <c r="P344" s="2"/>
      <c r="Q344" s="33">
        <f>IF(ISNUMBER(K344),IF(H344&gt;0,IF(I344&gt;0,J344,0),0),0)</f>
        <v>16000</v>
      </c>
      <c r="R344" s="9">
        <f>IF(ISNUMBER(K344)=FALSE,J344,0)</f>
        <v>0</v>
      </c>
    </row>
    <row r="345">
      <c r="A345" s="10"/>
      <c r="B345" s="51" t="s">
        <v>125</v>
      </c>
      <c r="C345" s="1"/>
      <c r="D345" s="1"/>
      <c r="E345" s="52" t="s">
        <v>1526</v>
      </c>
      <c r="F345" s="1"/>
      <c r="G345" s="1"/>
      <c r="H345" s="43"/>
      <c r="I345" s="1"/>
      <c r="J345" s="43"/>
      <c r="K345" s="1"/>
      <c r="L345" s="1"/>
      <c r="M345" s="13"/>
      <c r="N345" s="2"/>
      <c r="O345" s="2"/>
      <c r="P345" s="2"/>
      <c r="Q345" s="2"/>
    </row>
    <row r="346" thickBot="1">
      <c r="A346" s="10"/>
      <c r="B346" s="53" t="s">
        <v>127</v>
      </c>
      <c r="C346" s="54"/>
      <c r="D346" s="54"/>
      <c r="E346" s="55" t="s">
        <v>7</v>
      </c>
      <c r="F346" s="54"/>
      <c r="G346" s="54"/>
      <c r="H346" s="56"/>
      <c r="I346" s="54"/>
      <c r="J346" s="56"/>
      <c r="K346" s="54"/>
      <c r="L346" s="54"/>
      <c r="M346" s="13"/>
      <c r="N346" s="2"/>
      <c r="O346" s="2"/>
      <c r="P346" s="2"/>
      <c r="Q346" s="2"/>
    </row>
    <row r="347" thickTop="1">
      <c r="A347" s="10"/>
      <c r="B347" s="44">
        <v>803</v>
      </c>
      <c r="C347" s="45" t="s">
        <v>1527</v>
      </c>
      <c r="D347" s="45" t="s">
        <v>7</v>
      </c>
      <c r="E347" s="45" t="s">
        <v>1528</v>
      </c>
      <c r="F347" s="45" t="s">
        <v>7</v>
      </c>
      <c r="G347" s="46" t="s">
        <v>124</v>
      </c>
      <c r="H347" s="57">
        <v>1</v>
      </c>
      <c r="I347" s="58">
        <v>590000</v>
      </c>
      <c r="J347" s="59">
        <f>ROUND(H347*I347,2)</f>
        <v>590000</v>
      </c>
      <c r="K347" s="60">
        <v>0.20999999999999999</v>
      </c>
      <c r="L347" s="61">
        <f>ROUND(J347*1.21,2)</f>
        <v>713900</v>
      </c>
      <c r="M347" s="13"/>
      <c r="N347" s="2"/>
      <c r="O347" s="2"/>
      <c r="P347" s="2"/>
      <c r="Q347" s="33">
        <f>IF(ISNUMBER(K347),IF(H347&gt;0,IF(I347&gt;0,J347,0),0),0)</f>
        <v>590000</v>
      </c>
      <c r="R347" s="9">
        <f>IF(ISNUMBER(K347)=FALSE,J347,0)</f>
        <v>0</v>
      </c>
    </row>
    <row r="348">
      <c r="A348" s="10"/>
      <c r="B348" s="51" t="s">
        <v>125</v>
      </c>
      <c r="C348" s="1"/>
      <c r="D348" s="1"/>
      <c r="E348" s="52" t="s">
        <v>1528</v>
      </c>
      <c r="F348" s="1"/>
      <c r="G348" s="1"/>
      <c r="H348" s="43"/>
      <c r="I348" s="1"/>
      <c r="J348" s="43"/>
      <c r="K348" s="1"/>
      <c r="L348" s="1"/>
      <c r="M348" s="13"/>
      <c r="N348" s="2"/>
      <c r="O348" s="2"/>
      <c r="P348" s="2"/>
      <c r="Q348" s="2"/>
    </row>
    <row r="349" thickBot="1">
      <c r="A349" s="10"/>
      <c r="B349" s="53" t="s">
        <v>127</v>
      </c>
      <c r="C349" s="54"/>
      <c r="D349" s="54"/>
      <c r="E349" s="55" t="s">
        <v>7</v>
      </c>
      <c r="F349" s="54"/>
      <c r="G349" s="54"/>
      <c r="H349" s="56"/>
      <c r="I349" s="54"/>
      <c r="J349" s="56"/>
      <c r="K349" s="54"/>
      <c r="L349" s="54"/>
      <c r="M349" s="13"/>
      <c r="N349" s="2"/>
      <c r="O349" s="2"/>
      <c r="P349" s="2"/>
      <c r="Q349" s="2"/>
    </row>
    <row r="350" thickTop="1">
      <c r="A350" s="10"/>
      <c r="B350" s="44">
        <v>804</v>
      </c>
      <c r="C350" s="45" t="s">
        <v>1529</v>
      </c>
      <c r="D350" s="45" t="s">
        <v>7</v>
      </c>
      <c r="E350" s="45" t="s">
        <v>1530</v>
      </c>
      <c r="F350" s="45" t="s">
        <v>7</v>
      </c>
      <c r="G350" s="46" t="s">
        <v>146</v>
      </c>
      <c r="H350" s="57">
        <v>2</v>
      </c>
      <c r="I350" s="58">
        <v>10550</v>
      </c>
      <c r="J350" s="59">
        <f>ROUND(H350*I350,2)</f>
        <v>21100</v>
      </c>
      <c r="K350" s="60">
        <v>0.20999999999999999</v>
      </c>
      <c r="L350" s="61">
        <f>ROUND(J350*1.21,2)</f>
        <v>25531</v>
      </c>
      <c r="M350" s="13"/>
      <c r="N350" s="2"/>
      <c r="O350" s="2"/>
      <c r="P350" s="2"/>
      <c r="Q350" s="33">
        <f>IF(ISNUMBER(K350),IF(H350&gt;0,IF(I350&gt;0,J350,0),0),0)</f>
        <v>21100</v>
      </c>
      <c r="R350" s="9">
        <f>IF(ISNUMBER(K350)=FALSE,J350,0)</f>
        <v>0</v>
      </c>
    </row>
    <row r="351">
      <c r="A351" s="10"/>
      <c r="B351" s="51" t="s">
        <v>125</v>
      </c>
      <c r="C351" s="1"/>
      <c r="D351" s="1"/>
      <c r="E351" s="52" t="s">
        <v>1530</v>
      </c>
      <c r="F351" s="1"/>
      <c r="G351" s="1"/>
      <c r="H351" s="43"/>
      <c r="I351" s="1"/>
      <c r="J351" s="43"/>
      <c r="K351" s="1"/>
      <c r="L351" s="1"/>
      <c r="M351" s="13"/>
      <c r="N351" s="2"/>
      <c r="O351" s="2"/>
      <c r="P351" s="2"/>
      <c r="Q351" s="2"/>
    </row>
    <row r="352" thickBot="1">
      <c r="A352" s="10"/>
      <c r="B352" s="53" t="s">
        <v>127</v>
      </c>
      <c r="C352" s="54"/>
      <c r="D352" s="54"/>
      <c r="E352" s="55" t="s">
        <v>1531</v>
      </c>
      <c r="F352" s="54"/>
      <c r="G352" s="54"/>
      <c r="H352" s="56"/>
      <c r="I352" s="54"/>
      <c r="J352" s="56"/>
      <c r="K352" s="54"/>
      <c r="L352" s="54"/>
      <c r="M352" s="13"/>
      <c r="N352" s="2"/>
      <c r="O352" s="2"/>
      <c r="P352" s="2"/>
      <c r="Q352" s="2"/>
    </row>
    <row r="353" thickTop="1" thickBot="1" ht="25" customHeight="1">
      <c r="A353" s="10"/>
      <c r="B353" s="1"/>
      <c r="C353" s="62" t="s">
        <v>1281</v>
      </c>
      <c r="D353" s="1"/>
      <c r="E353" s="63" t="s">
        <v>1282</v>
      </c>
      <c r="F353" s="1"/>
      <c r="G353" s="64" t="s">
        <v>137</v>
      </c>
      <c r="H353" s="65">
        <f>J206+J209+J212+J215+J218+J221+J224+J227+J230+J233+J236+J239+J242+J245+J248+J251+J254+J257+J260+J263+J266+J269+J272+J275+J278+J281+J284+J287+J290+J293+J296+J299+J302+J305+J308+J311+J314+J317+J320+J323+J326+J329+J332+J335+J338+J341+J344+J347+J350</f>
        <v>5073389.5</v>
      </c>
      <c r="I353" s="64" t="s">
        <v>138</v>
      </c>
      <c r="J353" s="66">
        <f>(L353-H353)</f>
        <v>1065411.7999999998</v>
      </c>
      <c r="K353" s="64" t="s">
        <v>139</v>
      </c>
      <c r="L353" s="67">
        <f>ROUND((J206+J209+J212+J215+J218+J221+J224+J227+J230+J233+J236+J239+J242+J245+J248+J251+J254+J257+J260+J263+J266+J269+J272+J275+J278+J281+J284+J287+J290+J293+J296+J299+J302+J305+J308+J311+J314+J317+J320+J323+J326+J329+J332+J335+J338+J341+J344+J347+J350)*1.21,2)</f>
        <v>6138801.2999999998</v>
      </c>
      <c r="M353" s="13"/>
      <c r="N353" s="2"/>
      <c r="O353" s="2"/>
      <c r="P353" s="2"/>
      <c r="Q353" s="33">
        <f>0+Q206+Q209+Q212+Q215+Q218+Q221+Q224+Q227+Q230+Q233+Q236+Q239+Q242+Q245+Q248+Q251+Q254+Q257+Q260+Q263+Q266+Q269+Q272+Q275+Q278+Q281+Q284+Q287+Q290+Q293+Q296+Q299+Q302+Q305+Q308+Q311+Q314+Q317+Q320+Q323+Q326+Q329+Q332+Q335+Q338+Q341+Q344+Q347+Q350</f>
        <v>5073389.5</v>
      </c>
      <c r="R353" s="9">
        <f>0+R206+R209+R212+R215+R218+R221+R224+R227+R230+R233+R236+R239+R242+R245+R248+R251+R254+R257+R260+R263+R266+R269+R272+R275+R278+R281+R284+R287+R290+R293+R296+R299+R302+R305+R308+R311+R314+R317+R320+R323+R326+R329+R332+R335+R338+R341+R344+R347+R350</f>
        <v>0</v>
      </c>
      <c r="S353" s="68">
        <f>Q353*(1+J353)+R353</f>
        <v>5405254112685.5986</v>
      </c>
    </row>
    <row r="354" thickTop="1" thickBot="1" ht="25" customHeight="1">
      <c r="A354" s="10"/>
      <c r="B354" s="69"/>
      <c r="C354" s="69"/>
      <c r="D354" s="69"/>
      <c r="E354" s="70"/>
      <c r="F354" s="69"/>
      <c r="G354" s="71" t="s">
        <v>140</v>
      </c>
      <c r="H354" s="72">
        <f>0+J206+J209+J212+J215+J218+J221+J224+J227+J230+J233+J236+J239+J242+J245+J248+J251+J254+J257+J260+J263+J266+J269+J272+J275+J278+J281+J284+J287+J290+J293+J296+J299+J302+J305+J308+J311+J314+J317+J320+J323+J326+J329+J332+J335+J338+J341+J344+J347+J350</f>
        <v>5073389.5</v>
      </c>
      <c r="I354" s="71" t="s">
        <v>141</v>
      </c>
      <c r="J354" s="73">
        <f>0+J353</f>
        <v>1065411.7999999998</v>
      </c>
      <c r="K354" s="71" t="s">
        <v>142</v>
      </c>
      <c r="L354" s="74">
        <f>0+L353</f>
        <v>6138801.2999999998</v>
      </c>
      <c r="M354" s="13"/>
      <c r="N354" s="2"/>
      <c r="O354" s="2"/>
      <c r="P354" s="2"/>
      <c r="Q354" s="2"/>
    </row>
    <row r="355" ht="40" customHeight="1">
      <c r="A355" s="10"/>
      <c r="B355" s="75" t="s">
        <v>1532</v>
      </c>
      <c r="C355" s="1"/>
      <c r="D355" s="1"/>
      <c r="E355" s="1"/>
      <c r="F355" s="1"/>
      <c r="G355" s="1"/>
      <c r="H355" s="43"/>
      <c r="I355" s="1"/>
      <c r="J355" s="43"/>
      <c r="K355" s="1"/>
      <c r="L355" s="1"/>
      <c r="M355" s="13"/>
      <c r="N355" s="2"/>
      <c r="O355" s="2"/>
      <c r="P355" s="2"/>
      <c r="Q355" s="2"/>
    </row>
    <row r="356">
      <c r="A356" s="10"/>
      <c r="B356" s="44">
        <v>771</v>
      </c>
      <c r="C356" s="45" t="s">
        <v>1533</v>
      </c>
      <c r="D356" s="45" t="s">
        <v>7</v>
      </c>
      <c r="E356" s="45" t="s">
        <v>1534</v>
      </c>
      <c r="F356" s="45" t="s">
        <v>7</v>
      </c>
      <c r="G356" s="46" t="s">
        <v>146</v>
      </c>
      <c r="H356" s="47">
        <v>20</v>
      </c>
      <c r="I356" s="26">
        <v>401</v>
      </c>
      <c r="J356" s="48">
        <f>ROUND(H356*I356,2)</f>
        <v>8020</v>
      </c>
      <c r="K356" s="49">
        <v>0.20999999999999999</v>
      </c>
      <c r="L356" s="50">
        <f>ROUND(J356*1.21,2)</f>
        <v>9704.2000000000007</v>
      </c>
      <c r="M356" s="13"/>
      <c r="N356" s="2"/>
      <c r="O356" s="2"/>
      <c r="P356" s="2"/>
      <c r="Q356" s="33">
        <f>IF(ISNUMBER(K356),IF(H356&gt;0,IF(I356&gt;0,J356,0),0),0)</f>
        <v>8020</v>
      </c>
      <c r="R356" s="9">
        <f>IF(ISNUMBER(K356)=FALSE,J356,0)</f>
        <v>0</v>
      </c>
    </row>
    <row r="357">
      <c r="A357" s="10"/>
      <c r="B357" s="51" t="s">
        <v>125</v>
      </c>
      <c r="C357" s="1"/>
      <c r="D357" s="1"/>
      <c r="E357" s="52" t="s">
        <v>1534</v>
      </c>
      <c r="F357" s="1"/>
      <c r="G357" s="1"/>
      <c r="H357" s="43"/>
      <c r="I357" s="1"/>
      <c r="J357" s="43"/>
      <c r="K357" s="1"/>
      <c r="L357" s="1"/>
      <c r="M357" s="13"/>
      <c r="N357" s="2"/>
      <c r="O357" s="2"/>
      <c r="P357" s="2"/>
      <c r="Q357" s="2"/>
    </row>
    <row r="358" thickBot="1">
      <c r="A358" s="10"/>
      <c r="B358" s="53" t="s">
        <v>127</v>
      </c>
      <c r="C358" s="54"/>
      <c r="D358" s="54"/>
      <c r="E358" s="55" t="s">
        <v>7</v>
      </c>
      <c r="F358" s="54"/>
      <c r="G358" s="54"/>
      <c r="H358" s="56"/>
      <c r="I358" s="54"/>
      <c r="J358" s="56"/>
      <c r="K358" s="54"/>
      <c r="L358" s="54"/>
      <c r="M358" s="13"/>
      <c r="N358" s="2"/>
      <c r="O358" s="2"/>
      <c r="P358" s="2"/>
      <c r="Q358" s="2"/>
    </row>
    <row r="359" thickTop="1">
      <c r="A359" s="10"/>
      <c r="B359" s="44">
        <v>797</v>
      </c>
      <c r="C359" s="45" t="s">
        <v>1535</v>
      </c>
      <c r="D359" s="45" t="s">
        <v>7</v>
      </c>
      <c r="E359" s="45" t="s">
        <v>1536</v>
      </c>
      <c r="F359" s="45" t="s">
        <v>7</v>
      </c>
      <c r="G359" s="46" t="s">
        <v>146</v>
      </c>
      <c r="H359" s="57">
        <v>20</v>
      </c>
      <c r="I359" s="58">
        <v>865</v>
      </c>
      <c r="J359" s="59">
        <f>ROUND(H359*I359,2)</f>
        <v>17300</v>
      </c>
      <c r="K359" s="60">
        <v>0.20999999999999999</v>
      </c>
      <c r="L359" s="61">
        <f>ROUND(J359*1.21,2)</f>
        <v>20933</v>
      </c>
      <c r="M359" s="13"/>
      <c r="N359" s="2"/>
      <c r="O359" s="2"/>
      <c r="P359" s="2"/>
      <c r="Q359" s="33">
        <f>IF(ISNUMBER(K359),IF(H359&gt;0,IF(I359&gt;0,J359,0),0),0)</f>
        <v>17300</v>
      </c>
      <c r="R359" s="9">
        <f>IF(ISNUMBER(K359)=FALSE,J359,0)</f>
        <v>0</v>
      </c>
    </row>
    <row r="360">
      <c r="A360" s="10"/>
      <c r="B360" s="51" t="s">
        <v>125</v>
      </c>
      <c r="C360" s="1"/>
      <c r="D360" s="1"/>
      <c r="E360" s="52" t="s">
        <v>1536</v>
      </c>
      <c r="F360" s="1"/>
      <c r="G360" s="1"/>
      <c r="H360" s="43"/>
      <c r="I360" s="1"/>
      <c r="J360" s="43"/>
      <c r="K360" s="1"/>
      <c r="L360" s="1"/>
      <c r="M360" s="13"/>
      <c r="N360" s="2"/>
      <c r="O360" s="2"/>
      <c r="P360" s="2"/>
      <c r="Q360" s="2"/>
    </row>
    <row r="361" thickBot="1">
      <c r="A361" s="10"/>
      <c r="B361" s="53" t="s">
        <v>127</v>
      </c>
      <c r="C361" s="54"/>
      <c r="D361" s="54"/>
      <c r="E361" s="55" t="s">
        <v>7</v>
      </c>
      <c r="F361" s="54"/>
      <c r="G361" s="54"/>
      <c r="H361" s="56"/>
      <c r="I361" s="54"/>
      <c r="J361" s="56"/>
      <c r="K361" s="54"/>
      <c r="L361" s="54"/>
      <c r="M361" s="13"/>
      <c r="N361" s="2"/>
      <c r="O361" s="2"/>
      <c r="P361" s="2"/>
      <c r="Q361" s="2"/>
    </row>
    <row r="362" thickTop="1" thickBot="1" ht="25" customHeight="1">
      <c r="A362" s="10"/>
      <c r="B362" s="1"/>
      <c r="C362" s="62">
        <v>3</v>
      </c>
      <c r="D362" s="1"/>
      <c r="E362" s="63" t="s">
        <v>1283</v>
      </c>
      <c r="F362" s="1"/>
      <c r="G362" s="64" t="s">
        <v>137</v>
      </c>
      <c r="H362" s="65">
        <f>J356+J359</f>
        <v>25320</v>
      </c>
      <c r="I362" s="64" t="s">
        <v>138</v>
      </c>
      <c r="J362" s="66">
        <f>(L362-H362)</f>
        <v>5317.2000000000007</v>
      </c>
      <c r="K362" s="64" t="s">
        <v>139</v>
      </c>
      <c r="L362" s="67">
        <f>ROUND((J356+J359)*1.21,2)</f>
        <v>30637.200000000001</v>
      </c>
      <c r="M362" s="13"/>
      <c r="N362" s="2"/>
      <c r="O362" s="2"/>
      <c r="P362" s="2"/>
      <c r="Q362" s="33">
        <f>0+Q356+Q359</f>
        <v>25320</v>
      </c>
      <c r="R362" s="9">
        <f>0+R356+R359</f>
        <v>0</v>
      </c>
      <c r="S362" s="68">
        <f>Q362*(1+J362)+R362</f>
        <v>134656824.00000003</v>
      </c>
    </row>
    <row r="363" thickTop="1" thickBot="1" ht="25" customHeight="1">
      <c r="A363" s="10"/>
      <c r="B363" s="69"/>
      <c r="C363" s="69"/>
      <c r="D363" s="69"/>
      <c r="E363" s="70"/>
      <c r="F363" s="69"/>
      <c r="G363" s="71" t="s">
        <v>140</v>
      </c>
      <c r="H363" s="72">
        <f>0+J356+J359</f>
        <v>25320</v>
      </c>
      <c r="I363" s="71" t="s">
        <v>141</v>
      </c>
      <c r="J363" s="73">
        <f>0+J362</f>
        <v>5317.2000000000007</v>
      </c>
      <c r="K363" s="71" t="s">
        <v>142</v>
      </c>
      <c r="L363" s="74">
        <f>0+L362</f>
        <v>30637.200000000001</v>
      </c>
      <c r="M363" s="13"/>
      <c r="N363" s="2"/>
      <c r="O363" s="2"/>
      <c r="P363" s="2"/>
      <c r="Q363" s="2"/>
    </row>
    <row r="364" ht="40" customHeight="1">
      <c r="A364" s="10"/>
      <c r="B364" s="75" t="s">
        <v>1537</v>
      </c>
      <c r="C364" s="1"/>
      <c r="D364" s="1"/>
      <c r="E364" s="1"/>
      <c r="F364" s="1"/>
      <c r="G364" s="1"/>
      <c r="H364" s="43"/>
      <c r="I364" s="1"/>
      <c r="J364" s="43"/>
      <c r="K364" s="1"/>
      <c r="L364" s="1"/>
      <c r="M364" s="13"/>
      <c r="N364" s="2"/>
      <c r="O364" s="2"/>
      <c r="P364" s="2"/>
      <c r="Q364" s="2"/>
    </row>
    <row r="365">
      <c r="A365" s="10"/>
      <c r="B365" s="44">
        <v>769</v>
      </c>
      <c r="C365" s="45" t="s">
        <v>1538</v>
      </c>
      <c r="D365" s="45" t="s">
        <v>7</v>
      </c>
      <c r="E365" s="45" t="s">
        <v>1539</v>
      </c>
      <c r="F365" s="45" t="s">
        <v>7</v>
      </c>
      <c r="G365" s="46" t="s">
        <v>181</v>
      </c>
      <c r="H365" s="47">
        <v>24</v>
      </c>
      <c r="I365" s="26">
        <v>20.399999999999999</v>
      </c>
      <c r="J365" s="48">
        <f>ROUND(H365*I365,2)</f>
        <v>489.60000000000002</v>
      </c>
      <c r="K365" s="49">
        <v>0.20999999999999999</v>
      </c>
      <c r="L365" s="50">
        <f>ROUND(J365*1.21,2)</f>
        <v>592.41999999999996</v>
      </c>
      <c r="M365" s="13"/>
      <c r="N365" s="2"/>
      <c r="O365" s="2"/>
      <c r="P365" s="2"/>
      <c r="Q365" s="33">
        <f>IF(ISNUMBER(K365),IF(H365&gt;0,IF(I365&gt;0,J365,0),0),0)</f>
        <v>489.60000000000002</v>
      </c>
      <c r="R365" s="9">
        <f>IF(ISNUMBER(K365)=FALSE,J365,0)</f>
        <v>0</v>
      </c>
    </row>
    <row r="366">
      <c r="A366" s="10"/>
      <c r="B366" s="51" t="s">
        <v>125</v>
      </c>
      <c r="C366" s="1"/>
      <c r="D366" s="1"/>
      <c r="E366" s="52" t="s">
        <v>1539</v>
      </c>
      <c r="F366" s="1"/>
      <c r="G366" s="1"/>
      <c r="H366" s="43"/>
      <c r="I366" s="1"/>
      <c r="J366" s="43"/>
      <c r="K366" s="1"/>
      <c r="L366" s="1"/>
      <c r="M366" s="13"/>
      <c r="N366" s="2"/>
      <c r="O366" s="2"/>
      <c r="P366" s="2"/>
      <c r="Q366" s="2"/>
    </row>
    <row r="367" thickBot="1">
      <c r="A367" s="10"/>
      <c r="B367" s="53" t="s">
        <v>127</v>
      </c>
      <c r="C367" s="54"/>
      <c r="D367" s="54"/>
      <c r="E367" s="55" t="s">
        <v>7</v>
      </c>
      <c r="F367" s="54"/>
      <c r="G367" s="54"/>
      <c r="H367" s="56"/>
      <c r="I367" s="54"/>
      <c r="J367" s="56"/>
      <c r="K367" s="54"/>
      <c r="L367" s="54"/>
      <c r="M367" s="13"/>
      <c r="N367" s="2"/>
      <c r="O367" s="2"/>
      <c r="P367" s="2"/>
      <c r="Q367" s="2"/>
    </row>
    <row r="368" thickTop="1">
      <c r="A368" s="10"/>
      <c r="B368" s="44">
        <v>770</v>
      </c>
      <c r="C368" s="45" t="s">
        <v>1540</v>
      </c>
      <c r="D368" s="45" t="s">
        <v>7</v>
      </c>
      <c r="E368" s="45" t="s">
        <v>1541</v>
      </c>
      <c r="F368" s="45" t="s">
        <v>7</v>
      </c>
      <c r="G368" s="46" t="s">
        <v>181</v>
      </c>
      <c r="H368" s="57">
        <v>50</v>
      </c>
      <c r="I368" s="58">
        <v>24.899999999999999</v>
      </c>
      <c r="J368" s="59">
        <f>ROUND(H368*I368,2)</f>
        <v>1245</v>
      </c>
      <c r="K368" s="60">
        <v>0.20999999999999999</v>
      </c>
      <c r="L368" s="61">
        <f>ROUND(J368*1.21,2)</f>
        <v>1506.45</v>
      </c>
      <c r="M368" s="13"/>
      <c r="N368" s="2"/>
      <c r="O368" s="2"/>
      <c r="P368" s="2"/>
      <c r="Q368" s="33">
        <f>IF(ISNUMBER(K368),IF(H368&gt;0,IF(I368&gt;0,J368,0),0),0)</f>
        <v>1245</v>
      </c>
      <c r="R368" s="9">
        <f>IF(ISNUMBER(K368)=FALSE,J368,0)</f>
        <v>0</v>
      </c>
    </row>
    <row r="369">
      <c r="A369" s="10"/>
      <c r="B369" s="51" t="s">
        <v>125</v>
      </c>
      <c r="C369" s="1"/>
      <c r="D369" s="1"/>
      <c r="E369" s="52" t="s">
        <v>1541</v>
      </c>
      <c r="F369" s="1"/>
      <c r="G369" s="1"/>
      <c r="H369" s="43"/>
      <c r="I369" s="1"/>
      <c r="J369" s="43"/>
      <c r="K369" s="1"/>
      <c r="L369" s="1"/>
      <c r="M369" s="13"/>
      <c r="N369" s="2"/>
      <c r="O369" s="2"/>
      <c r="P369" s="2"/>
      <c r="Q369" s="2"/>
    </row>
    <row r="370" thickBot="1">
      <c r="A370" s="10"/>
      <c r="B370" s="53" t="s">
        <v>127</v>
      </c>
      <c r="C370" s="54"/>
      <c r="D370" s="54"/>
      <c r="E370" s="55" t="s">
        <v>7</v>
      </c>
      <c r="F370" s="54"/>
      <c r="G370" s="54"/>
      <c r="H370" s="56"/>
      <c r="I370" s="54"/>
      <c r="J370" s="56"/>
      <c r="K370" s="54"/>
      <c r="L370" s="54"/>
      <c r="M370" s="13"/>
      <c r="N370" s="2"/>
      <c r="O370" s="2"/>
      <c r="P370" s="2"/>
      <c r="Q370" s="2"/>
    </row>
    <row r="371" thickTop="1">
      <c r="A371" s="10"/>
      <c r="B371" s="44">
        <v>774</v>
      </c>
      <c r="C371" s="45" t="s">
        <v>1542</v>
      </c>
      <c r="D371" s="45" t="s">
        <v>7</v>
      </c>
      <c r="E371" s="45" t="s">
        <v>1543</v>
      </c>
      <c r="F371" s="45" t="s">
        <v>7</v>
      </c>
      <c r="G371" s="46" t="s">
        <v>181</v>
      </c>
      <c r="H371" s="57">
        <v>60</v>
      </c>
      <c r="I371" s="58">
        <v>18.800000000000001</v>
      </c>
      <c r="J371" s="59">
        <f>ROUND(H371*I371,2)</f>
        <v>1128</v>
      </c>
      <c r="K371" s="60">
        <v>0.20999999999999999</v>
      </c>
      <c r="L371" s="61">
        <f>ROUND(J371*1.21,2)</f>
        <v>1364.8800000000001</v>
      </c>
      <c r="M371" s="13"/>
      <c r="N371" s="2"/>
      <c r="O371" s="2"/>
      <c r="P371" s="2"/>
      <c r="Q371" s="33">
        <f>IF(ISNUMBER(K371),IF(H371&gt;0,IF(I371&gt;0,J371,0),0),0)</f>
        <v>1128</v>
      </c>
      <c r="R371" s="9">
        <f>IF(ISNUMBER(K371)=FALSE,J371,0)</f>
        <v>0</v>
      </c>
    </row>
    <row r="372">
      <c r="A372" s="10"/>
      <c r="B372" s="51" t="s">
        <v>125</v>
      </c>
      <c r="C372" s="1"/>
      <c r="D372" s="1"/>
      <c r="E372" s="52" t="s">
        <v>1543</v>
      </c>
      <c r="F372" s="1"/>
      <c r="G372" s="1"/>
      <c r="H372" s="43"/>
      <c r="I372" s="1"/>
      <c r="J372" s="43"/>
      <c r="K372" s="1"/>
      <c r="L372" s="1"/>
      <c r="M372" s="13"/>
      <c r="N372" s="2"/>
      <c r="O372" s="2"/>
      <c r="P372" s="2"/>
      <c r="Q372" s="2"/>
    </row>
    <row r="373" thickBot="1">
      <c r="A373" s="10"/>
      <c r="B373" s="53" t="s">
        <v>127</v>
      </c>
      <c r="C373" s="54"/>
      <c r="D373" s="54"/>
      <c r="E373" s="55" t="s">
        <v>7</v>
      </c>
      <c r="F373" s="54"/>
      <c r="G373" s="54"/>
      <c r="H373" s="56"/>
      <c r="I373" s="54"/>
      <c r="J373" s="56"/>
      <c r="K373" s="54"/>
      <c r="L373" s="54"/>
      <c r="M373" s="13"/>
      <c r="N373" s="2"/>
      <c r="O373" s="2"/>
      <c r="P373" s="2"/>
      <c r="Q373" s="2"/>
    </row>
    <row r="374" thickTop="1">
      <c r="A374" s="10"/>
      <c r="B374" s="44">
        <v>775</v>
      </c>
      <c r="C374" s="45" t="s">
        <v>1544</v>
      </c>
      <c r="D374" s="45" t="s">
        <v>7</v>
      </c>
      <c r="E374" s="45" t="s">
        <v>1545</v>
      </c>
      <c r="F374" s="45" t="s">
        <v>7</v>
      </c>
      <c r="G374" s="46" t="s">
        <v>181</v>
      </c>
      <c r="H374" s="57">
        <v>74</v>
      </c>
      <c r="I374" s="58">
        <v>53</v>
      </c>
      <c r="J374" s="59">
        <f>ROUND(H374*I374,2)</f>
        <v>3922</v>
      </c>
      <c r="K374" s="60">
        <v>0.20999999999999999</v>
      </c>
      <c r="L374" s="61">
        <f>ROUND(J374*1.21,2)</f>
        <v>4745.6199999999999</v>
      </c>
      <c r="M374" s="13"/>
      <c r="N374" s="2"/>
      <c r="O374" s="2"/>
      <c r="P374" s="2"/>
      <c r="Q374" s="33">
        <f>IF(ISNUMBER(K374),IF(H374&gt;0,IF(I374&gt;0,J374,0),0),0)</f>
        <v>3922</v>
      </c>
      <c r="R374" s="9">
        <f>IF(ISNUMBER(K374)=FALSE,J374,0)</f>
        <v>0</v>
      </c>
    </row>
    <row r="375">
      <c r="A375" s="10"/>
      <c r="B375" s="51" t="s">
        <v>125</v>
      </c>
      <c r="C375" s="1"/>
      <c r="D375" s="1"/>
      <c r="E375" s="52" t="s">
        <v>1545</v>
      </c>
      <c r="F375" s="1"/>
      <c r="G375" s="1"/>
      <c r="H375" s="43"/>
      <c r="I375" s="1"/>
      <c r="J375" s="43"/>
      <c r="K375" s="1"/>
      <c r="L375" s="1"/>
      <c r="M375" s="13"/>
      <c r="N375" s="2"/>
      <c r="O375" s="2"/>
      <c r="P375" s="2"/>
      <c r="Q375" s="2"/>
    </row>
    <row r="376" thickBot="1">
      <c r="A376" s="10"/>
      <c r="B376" s="53" t="s">
        <v>127</v>
      </c>
      <c r="C376" s="54"/>
      <c r="D376" s="54"/>
      <c r="E376" s="55" t="s">
        <v>7</v>
      </c>
      <c r="F376" s="54"/>
      <c r="G376" s="54"/>
      <c r="H376" s="56"/>
      <c r="I376" s="54"/>
      <c r="J376" s="56"/>
      <c r="K376" s="54"/>
      <c r="L376" s="54"/>
      <c r="M376" s="13"/>
      <c r="N376" s="2"/>
      <c r="O376" s="2"/>
      <c r="P376" s="2"/>
      <c r="Q376" s="2"/>
    </row>
    <row r="377" thickTop="1" thickBot="1" ht="25" customHeight="1">
      <c r="A377" s="10"/>
      <c r="B377" s="1"/>
      <c r="C377" s="62" t="s">
        <v>1284</v>
      </c>
      <c r="D377" s="1"/>
      <c r="E377" s="63" t="s">
        <v>1285</v>
      </c>
      <c r="F377" s="1"/>
      <c r="G377" s="64" t="s">
        <v>137</v>
      </c>
      <c r="H377" s="65">
        <f>J365+J368+J371+J374</f>
        <v>6784.6000000000004</v>
      </c>
      <c r="I377" s="64" t="s">
        <v>138</v>
      </c>
      <c r="J377" s="66">
        <f>(L377-H377)</f>
        <v>1424.7700000000004</v>
      </c>
      <c r="K377" s="64" t="s">
        <v>139</v>
      </c>
      <c r="L377" s="67">
        <f>ROUND((J365+J368+J371+J374)*1.21,2)</f>
        <v>8209.3700000000008</v>
      </c>
      <c r="M377" s="13"/>
      <c r="N377" s="2"/>
      <c r="O377" s="2"/>
      <c r="P377" s="2"/>
      <c r="Q377" s="33">
        <f>0+Q365+Q368+Q371+Q374</f>
        <v>6784.6000000000004</v>
      </c>
      <c r="R377" s="9">
        <f>0+R365+R368+R371+R374</f>
        <v>0</v>
      </c>
      <c r="S377" s="68">
        <f>Q377*(1+J377)+R377</f>
        <v>9673279.1420000028</v>
      </c>
    </row>
    <row r="378" thickTop="1" thickBot="1" ht="25" customHeight="1">
      <c r="A378" s="10"/>
      <c r="B378" s="69"/>
      <c r="C378" s="69"/>
      <c r="D378" s="69"/>
      <c r="E378" s="70"/>
      <c r="F378" s="69"/>
      <c r="G378" s="71" t="s">
        <v>140</v>
      </c>
      <c r="H378" s="72">
        <f>0+J365+J368+J371+J374</f>
        <v>6784.6000000000004</v>
      </c>
      <c r="I378" s="71" t="s">
        <v>141</v>
      </c>
      <c r="J378" s="73">
        <f>0+J377</f>
        <v>1424.7700000000004</v>
      </c>
      <c r="K378" s="71" t="s">
        <v>142</v>
      </c>
      <c r="L378" s="74">
        <f>0+L377</f>
        <v>8209.3700000000008</v>
      </c>
      <c r="M378" s="13"/>
      <c r="N378" s="2"/>
      <c r="O378" s="2"/>
      <c r="P378" s="2"/>
      <c r="Q378" s="2"/>
    </row>
    <row r="379" ht="40" customHeight="1">
      <c r="A379" s="10"/>
      <c r="B379" s="75" t="s">
        <v>1546</v>
      </c>
      <c r="C379" s="1"/>
      <c r="D379" s="1"/>
      <c r="E379" s="1"/>
      <c r="F379" s="1"/>
      <c r="G379" s="1"/>
      <c r="H379" s="43"/>
      <c r="I379" s="1"/>
      <c r="J379" s="43"/>
      <c r="K379" s="1"/>
      <c r="L379" s="1"/>
      <c r="M379" s="13"/>
      <c r="N379" s="2"/>
      <c r="O379" s="2"/>
      <c r="P379" s="2"/>
      <c r="Q379" s="2"/>
    </row>
    <row r="380">
      <c r="A380" s="10"/>
      <c r="B380" s="44">
        <v>772</v>
      </c>
      <c r="C380" s="45" t="s">
        <v>1547</v>
      </c>
      <c r="D380" s="45" t="s">
        <v>7</v>
      </c>
      <c r="E380" s="45" t="s">
        <v>1548</v>
      </c>
      <c r="F380" s="45" t="s">
        <v>7</v>
      </c>
      <c r="G380" s="46" t="s">
        <v>499</v>
      </c>
      <c r="H380" s="47">
        <v>0.33000000000000002</v>
      </c>
      <c r="I380" s="26">
        <v>14600</v>
      </c>
      <c r="J380" s="48">
        <f>ROUND(H380*I380,2)</f>
        <v>4818</v>
      </c>
      <c r="K380" s="49">
        <v>0.20999999999999999</v>
      </c>
      <c r="L380" s="50">
        <f>ROUND(J380*1.21,2)</f>
        <v>5829.7799999999997</v>
      </c>
      <c r="M380" s="13"/>
      <c r="N380" s="2"/>
      <c r="O380" s="2"/>
      <c r="P380" s="2"/>
      <c r="Q380" s="33">
        <f>IF(ISNUMBER(K380),IF(H380&gt;0,IF(I380&gt;0,J380,0),0),0)</f>
        <v>4818</v>
      </c>
      <c r="R380" s="9">
        <f>IF(ISNUMBER(K380)=FALSE,J380,0)</f>
        <v>0</v>
      </c>
    </row>
    <row r="381">
      <c r="A381" s="10"/>
      <c r="B381" s="51" t="s">
        <v>125</v>
      </c>
      <c r="C381" s="1"/>
      <c r="D381" s="1"/>
      <c r="E381" s="52" t="s">
        <v>1548</v>
      </c>
      <c r="F381" s="1"/>
      <c r="G381" s="1"/>
      <c r="H381" s="43"/>
      <c r="I381" s="1"/>
      <c r="J381" s="43"/>
      <c r="K381" s="1"/>
      <c r="L381" s="1"/>
      <c r="M381" s="13"/>
      <c r="N381" s="2"/>
      <c r="O381" s="2"/>
      <c r="P381" s="2"/>
      <c r="Q381" s="2"/>
    </row>
    <row r="382" thickBot="1">
      <c r="A382" s="10"/>
      <c r="B382" s="53" t="s">
        <v>127</v>
      </c>
      <c r="C382" s="54"/>
      <c r="D382" s="54"/>
      <c r="E382" s="55" t="s">
        <v>7</v>
      </c>
      <c r="F382" s="54"/>
      <c r="G382" s="54"/>
      <c r="H382" s="56"/>
      <c r="I382" s="54"/>
      <c r="J382" s="56"/>
      <c r="K382" s="54"/>
      <c r="L382" s="54"/>
      <c r="M382" s="13"/>
      <c r="N382" s="2"/>
      <c r="O382" s="2"/>
      <c r="P382" s="2"/>
      <c r="Q382" s="2"/>
    </row>
    <row r="383" thickTop="1">
      <c r="A383" s="10"/>
      <c r="B383" s="44">
        <v>779</v>
      </c>
      <c r="C383" s="45" t="s">
        <v>1549</v>
      </c>
      <c r="D383" s="45" t="s">
        <v>7</v>
      </c>
      <c r="E383" s="45" t="s">
        <v>1550</v>
      </c>
      <c r="F383" s="45" t="s">
        <v>7</v>
      </c>
      <c r="G383" s="46" t="s">
        <v>169</v>
      </c>
      <c r="H383" s="57">
        <v>65.948999999999998</v>
      </c>
      <c r="I383" s="58">
        <v>371</v>
      </c>
      <c r="J383" s="59">
        <f>ROUND(H383*I383,2)</f>
        <v>24467.080000000002</v>
      </c>
      <c r="K383" s="60">
        <v>0.20999999999999999</v>
      </c>
      <c r="L383" s="61">
        <f>ROUND(J383*1.21,2)</f>
        <v>29605.169999999998</v>
      </c>
      <c r="M383" s="13"/>
      <c r="N383" s="2"/>
      <c r="O383" s="2"/>
      <c r="P383" s="2"/>
      <c r="Q383" s="33">
        <f>IF(ISNUMBER(K383),IF(H383&gt;0,IF(I383&gt;0,J383,0),0),0)</f>
        <v>24467.080000000002</v>
      </c>
      <c r="R383" s="9">
        <f>IF(ISNUMBER(K383)=FALSE,J383,0)</f>
        <v>0</v>
      </c>
    </row>
    <row r="384">
      <c r="A384" s="10"/>
      <c r="B384" s="51" t="s">
        <v>125</v>
      </c>
      <c r="C384" s="1"/>
      <c r="D384" s="1"/>
      <c r="E384" s="52" t="s">
        <v>1550</v>
      </c>
      <c r="F384" s="1"/>
      <c r="G384" s="1"/>
      <c r="H384" s="43"/>
      <c r="I384" s="1"/>
      <c r="J384" s="43"/>
      <c r="K384" s="1"/>
      <c r="L384" s="1"/>
      <c r="M384" s="13"/>
      <c r="N384" s="2"/>
      <c r="O384" s="2"/>
      <c r="P384" s="2"/>
      <c r="Q384" s="2"/>
    </row>
    <row r="385" thickBot="1">
      <c r="A385" s="10"/>
      <c r="B385" s="53" t="s">
        <v>127</v>
      </c>
      <c r="C385" s="54"/>
      <c r="D385" s="54"/>
      <c r="E385" s="55" t="s">
        <v>1551</v>
      </c>
      <c r="F385" s="54"/>
      <c r="G385" s="54"/>
      <c r="H385" s="56"/>
      <c r="I385" s="54"/>
      <c r="J385" s="56"/>
      <c r="K385" s="54"/>
      <c r="L385" s="54"/>
      <c r="M385" s="13"/>
      <c r="N385" s="2"/>
      <c r="O385" s="2"/>
      <c r="P385" s="2"/>
      <c r="Q385" s="2"/>
    </row>
    <row r="386" thickTop="1" thickBot="1" ht="25" customHeight="1">
      <c r="A386" s="10"/>
      <c r="B386" s="1"/>
      <c r="C386" s="62">
        <v>789</v>
      </c>
      <c r="D386" s="1"/>
      <c r="E386" s="63" t="s">
        <v>1286</v>
      </c>
      <c r="F386" s="1"/>
      <c r="G386" s="64" t="s">
        <v>137</v>
      </c>
      <c r="H386" s="65">
        <f>J380+J383</f>
        <v>29285.080000000002</v>
      </c>
      <c r="I386" s="64" t="s">
        <v>138</v>
      </c>
      <c r="J386" s="66">
        <f>(L386-H386)</f>
        <v>6149.8699999999953</v>
      </c>
      <c r="K386" s="64" t="s">
        <v>139</v>
      </c>
      <c r="L386" s="67">
        <f>ROUND((J380+J383)*1.21,2)</f>
        <v>35434.949999999997</v>
      </c>
      <c r="M386" s="13"/>
      <c r="N386" s="2"/>
      <c r="O386" s="2"/>
      <c r="P386" s="2"/>
      <c r="Q386" s="33">
        <f>0+Q380+Q383</f>
        <v>29285.080000000002</v>
      </c>
      <c r="R386" s="9">
        <f>0+R380+R383</f>
        <v>0</v>
      </c>
      <c r="S386" s="68">
        <f>Q386*(1+J386)+R386</f>
        <v>180128720.01959988</v>
      </c>
    </row>
    <row r="387" thickTop="1" thickBot="1" ht="25" customHeight="1">
      <c r="A387" s="10"/>
      <c r="B387" s="69"/>
      <c r="C387" s="69"/>
      <c r="D387" s="69"/>
      <c r="E387" s="70"/>
      <c r="F387" s="69"/>
      <c r="G387" s="71" t="s">
        <v>140</v>
      </c>
      <c r="H387" s="72">
        <f>0+J380+J383</f>
        <v>29285.080000000002</v>
      </c>
      <c r="I387" s="71" t="s">
        <v>141</v>
      </c>
      <c r="J387" s="73">
        <f>0+J386</f>
        <v>6149.8699999999953</v>
      </c>
      <c r="K387" s="71" t="s">
        <v>142</v>
      </c>
      <c r="L387" s="74">
        <f>0+L386</f>
        <v>35434.949999999997</v>
      </c>
      <c r="M387" s="13"/>
      <c r="N387" s="2"/>
      <c r="O387" s="2"/>
      <c r="P387" s="2"/>
      <c r="Q387" s="2"/>
    </row>
    <row r="388" ht="40" customHeight="1">
      <c r="A388" s="10"/>
      <c r="B388" s="75" t="s">
        <v>178</v>
      </c>
      <c r="C388" s="1"/>
      <c r="D388" s="1"/>
      <c r="E388" s="1"/>
      <c r="F388" s="1"/>
      <c r="G388" s="1"/>
      <c r="H388" s="43"/>
      <c r="I388" s="1"/>
      <c r="J388" s="43"/>
      <c r="K388" s="1"/>
      <c r="L388" s="1"/>
      <c r="M388" s="13"/>
      <c r="N388" s="2"/>
      <c r="O388" s="2"/>
      <c r="P388" s="2"/>
      <c r="Q388" s="2"/>
    </row>
    <row r="389">
      <c r="A389" s="10"/>
      <c r="B389" s="44">
        <v>709</v>
      </c>
      <c r="C389" s="45" t="s">
        <v>1552</v>
      </c>
      <c r="D389" s="45" t="s">
        <v>7</v>
      </c>
      <c r="E389" s="45" t="s">
        <v>1553</v>
      </c>
      <c r="F389" s="45" t="s">
        <v>7</v>
      </c>
      <c r="G389" s="46" t="s">
        <v>146</v>
      </c>
      <c r="H389" s="47">
        <v>2</v>
      </c>
      <c r="I389" s="26">
        <v>18000</v>
      </c>
      <c r="J389" s="48">
        <f>ROUND(H389*I389,2)</f>
        <v>36000</v>
      </c>
      <c r="K389" s="49">
        <v>0.20999999999999999</v>
      </c>
      <c r="L389" s="50">
        <f>ROUND(J389*1.21,2)</f>
        <v>43560</v>
      </c>
      <c r="M389" s="13"/>
      <c r="N389" s="2"/>
      <c r="O389" s="2"/>
      <c r="P389" s="2"/>
      <c r="Q389" s="33">
        <f>IF(ISNUMBER(K389),IF(H389&gt;0,IF(I389&gt;0,J389,0),0),0)</f>
        <v>36000</v>
      </c>
      <c r="R389" s="9">
        <f>IF(ISNUMBER(K389)=FALSE,J389,0)</f>
        <v>0</v>
      </c>
    </row>
    <row r="390">
      <c r="A390" s="10"/>
      <c r="B390" s="51" t="s">
        <v>125</v>
      </c>
      <c r="C390" s="1"/>
      <c r="D390" s="1"/>
      <c r="E390" s="52" t="s">
        <v>1553</v>
      </c>
      <c r="F390" s="1"/>
      <c r="G390" s="1"/>
      <c r="H390" s="43"/>
      <c r="I390" s="1"/>
      <c r="J390" s="43"/>
      <c r="K390" s="1"/>
      <c r="L390" s="1"/>
      <c r="M390" s="13"/>
      <c r="N390" s="2"/>
      <c r="O390" s="2"/>
      <c r="P390" s="2"/>
      <c r="Q390" s="2"/>
    </row>
    <row r="391" thickBot="1">
      <c r="A391" s="10"/>
      <c r="B391" s="53" t="s">
        <v>127</v>
      </c>
      <c r="C391" s="54"/>
      <c r="D391" s="54"/>
      <c r="E391" s="55" t="s">
        <v>7</v>
      </c>
      <c r="F391" s="54"/>
      <c r="G391" s="54"/>
      <c r="H391" s="56"/>
      <c r="I391" s="54"/>
      <c r="J391" s="56"/>
      <c r="K391" s="54"/>
      <c r="L391" s="54"/>
      <c r="M391" s="13"/>
      <c r="N391" s="2"/>
      <c r="O391" s="2"/>
      <c r="P391" s="2"/>
      <c r="Q391" s="2"/>
    </row>
    <row r="392" thickTop="1">
      <c r="A392" s="10"/>
      <c r="B392" s="44">
        <v>777</v>
      </c>
      <c r="C392" s="45" t="s">
        <v>1554</v>
      </c>
      <c r="D392" s="45" t="s">
        <v>7</v>
      </c>
      <c r="E392" s="45" t="s">
        <v>1555</v>
      </c>
      <c r="F392" s="45" t="s">
        <v>7</v>
      </c>
      <c r="G392" s="46" t="s">
        <v>146</v>
      </c>
      <c r="H392" s="57">
        <v>2</v>
      </c>
      <c r="I392" s="58">
        <v>1770</v>
      </c>
      <c r="J392" s="59">
        <f>ROUND(H392*I392,2)</f>
        <v>3540</v>
      </c>
      <c r="K392" s="60">
        <v>0.20999999999999999</v>
      </c>
      <c r="L392" s="61">
        <f>ROUND(J392*1.21,2)</f>
        <v>4283.3999999999996</v>
      </c>
      <c r="M392" s="13"/>
      <c r="N392" s="2"/>
      <c r="O392" s="2"/>
      <c r="P392" s="2"/>
      <c r="Q392" s="33">
        <f>IF(ISNUMBER(K392),IF(H392&gt;0,IF(I392&gt;0,J392,0),0),0)</f>
        <v>3540</v>
      </c>
      <c r="R392" s="9">
        <f>IF(ISNUMBER(K392)=FALSE,J392,0)</f>
        <v>0</v>
      </c>
    </row>
    <row r="393">
      <c r="A393" s="10"/>
      <c r="B393" s="51" t="s">
        <v>125</v>
      </c>
      <c r="C393" s="1"/>
      <c r="D393" s="1"/>
      <c r="E393" s="52" t="s">
        <v>1555</v>
      </c>
      <c r="F393" s="1"/>
      <c r="G393" s="1"/>
      <c r="H393" s="43"/>
      <c r="I393" s="1"/>
      <c r="J393" s="43"/>
      <c r="K393" s="1"/>
      <c r="L393" s="1"/>
      <c r="M393" s="13"/>
      <c r="N393" s="2"/>
      <c r="O393" s="2"/>
      <c r="P393" s="2"/>
      <c r="Q393" s="2"/>
    </row>
    <row r="394" thickBot="1">
      <c r="A394" s="10"/>
      <c r="B394" s="53" t="s">
        <v>127</v>
      </c>
      <c r="C394" s="54"/>
      <c r="D394" s="54"/>
      <c r="E394" s="55" t="s">
        <v>7</v>
      </c>
      <c r="F394" s="54"/>
      <c r="G394" s="54"/>
      <c r="H394" s="56"/>
      <c r="I394" s="54"/>
      <c r="J394" s="56"/>
      <c r="K394" s="54"/>
      <c r="L394" s="54"/>
      <c r="M394" s="13"/>
      <c r="N394" s="2"/>
      <c r="O394" s="2"/>
      <c r="P394" s="2"/>
      <c r="Q394" s="2"/>
    </row>
    <row r="395" thickTop="1">
      <c r="A395" s="10"/>
      <c r="B395" s="44">
        <v>780</v>
      </c>
      <c r="C395" s="45" t="s">
        <v>1556</v>
      </c>
      <c r="D395" s="45" t="s">
        <v>7</v>
      </c>
      <c r="E395" s="45" t="s">
        <v>1557</v>
      </c>
      <c r="F395" s="45" t="s">
        <v>7</v>
      </c>
      <c r="G395" s="46" t="s">
        <v>146</v>
      </c>
      <c r="H395" s="57">
        <v>2</v>
      </c>
      <c r="I395" s="58">
        <v>1600</v>
      </c>
      <c r="J395" s="59">
        <f>ROUND(H395*I395,2)</f>
        <v>3200</v>
      </c>
      <c r="K395" s="60">
        <v>0.20999999999999999</v>
      </c>
      <c r="L395" s="61">
        <f>ROUND(J395*1.21,2)</f>
        <v>3872</v>
      </c>
      <c r="M395" s="13"/>
      <c r="N395" s="2"/>
      <c r="O395" s="2"/>
      <c r="P395" s="2"/>
      <c r="Q395" s="33">
        <f>IF(ISNUMBER(K395),IF(H395&gt;0,IF(I395&gt;0,J395,0),0),0)</f>
        <v>3200</v>
      </c>
      <c r="R395" s="9">
        <f>IF(ISNUMBER(K395)=FALSE,J395,0)</f>
        <v>0</v>
      </c>
    </row>
    <row r="396">
      <c r="A396" s="10"/>
      <c r="B396" s="51" t="s">
        <v>125</v>
      </c>
      <c r="C396" s="1"/>
      <c r="D396" s="1"/>
      <c r="E396" s="52" t="s">
        <v>1557</v>
      </c>
      <c r="F396" s="1"/>
      <c r="G396" s="1"/>
      <c r="H396" s="43"/>
      <c r="I396" s="1"/>
      <c r="J396" s="43"/>
      <c r="K396" s="1"/>
      <c r="L396" s="1"/>
      <c r="M396" s="13"/>
      <c r="N396" s="2"/>
      <c r="O396" s="2"/>
      <c r="P396" s="2"/>
      <c r="Q396" s="2"/>
    </row>
    <row r="397" thickBot="1">
      <c r="A397" s="10"/>
      <c r="B397" s="53" t="s">
        <v>127</v>
      </c>
      <c r="C397" s="54"/>
      <c r="D397" s="54"/>
      <c r="E397" s="55" t="s">
        <v>7</v>
      </c>
      <c r="F397" s="54"/>
      <c r="G397" s="54"/>
      <c r="H397" s="56"/>
      <c r="I397" s="54"/>
      <c r="J397" s="56"/>
      <c r="K397" s="54"/>
      <c r="L397" s="54"/>
      <c r="M397" s="13"/>
      <c r="N397" s="2"/>
      <c r="O397" s="2"/>
      <c r="P397" s="2"/>
      <c r="Q397" s="2"/>
    </row>
    <row r="398" thickTop="1">
      <c r="A398" s="10"/>
      <c r="B398" s="44">
        <v>781</v>
      </c>
      <c r="C398" s="45" t="s">
        <v>1558</v>
      </c>
      <c r="D398" s="45" t="s">
        <v>7</v>
      </c>
      <c r="E398" s="45" t="s">
        <v>1559</v>
      </c>
      <c r="F398" s="45" t="s">
        <v>7</v>
      </c>
      <c r="G398" s="46" t="s">
        <v>146</v>
      </c>
      <c r="H398" s="57">
        <v>2</v>
      </c>
      <c r="I398" s="58">
        <v>1240</v>
      </c>
      <c r="J398" s="59">
        <f>ROUND(H398*I398,2)</f>
        <v>2480</v>
      </c>
      <c r="K398" s="60">
        <v>0.20999999999999999</v>
      </c>
      <c r="L398" s="61">
        <f>ROUND(J398*1.21,2)</f>
        <v>3000.8000000000002</v>
      </c>
      <c r="M398" s="13"/>
      <c r="N398" s="2"/>
      <c r="O398" s="2"/>
      <c r="P398" s="2"/>
      <c r="Q398" s="33">
        <f>IF(ISNUMBER(K398),IF(H398&gt;0,IF(I398&gt;0,J398,0),0),0)</f>
        <v>2480</v>
      </c>
      <c r="R398" s="9">
        <f>IF(ISNUMBER(K398)=FALSE,J398,0)</f>
        <v>0</v>
      </c>
    </row>
    <row r="399">
      <c r="A399" s="10"/>
      <c r="B399" s="51" t="s">
        <v>125</v>
      </c>
      <c r="C399" s="1"/>
      <c r="D399" s="1"/>
      <c r="E399" s="52" t="s">
        <v>1559</v>
      </c>
      <c r="F399" s="1"/>
      <c r="G399" s="1"/>
      <c r="H399" s="43"/>
      <c r="I399" s="1"/>
      <c r="J399" s="43"/>
      <c r="K399" s="1"/>
      <c r="L399" s="1"/>
      <c r="M399" s="13"/>
      <c r="N399" s="2"/>
      <c r="O399" s="2"/>
      <c r="P399" s="2"/>
      <c r="Q399" s="2"/>
    </row>
    <row r="400" thickBot="1">
      <c r="A400" s="10"/>
      <c r="B400" s="53" t="s">
        <v>127</v>
      </c>
      <c r="C400" s="54"/>
      <c r="D400" s="54"/>
      <c r="E400" s="55" t="s">
        <v>7</v>
      </c>
      <c r="F400" s="54"/>
      <c r="G400" s="54"/>
      <c r="H400" s="56"/>
      <c r="I400" s="54"/>
      <c r="J400" s="56"/>
      <c r="K400" s="54"/>
      <c r="L400" s="54"/>
      <c r="M400" s="13"/>
      <c r="N400" s="2"/>
      <c r="O400" s="2"/>
      <c r="P400" s="2"/>
      <c r="Q400" s="2"/>
    </row>
    <row r="401" thickTop="1">
      <c r="A401" s="10"/>
      <c r="B401" s="44">
        <v>782</v>
      </c>
      <c r="C401" s="45" t="s">
        <v>1560</v>
      </c>
      <c r="D401" s="45" t="s">
        <v>7</v>
      </c>
      <c r="E401" s="45" t="s">
        <v>1561</v>
      </c>
      <c r="F401" s="45" t="s">
        <v>7</v>
      </c>
      <c r="G401" s="46" t="s">
        <v>181</v>
      </c>
      <c r="H401" s="57">
        <v>230</v>
      </c>
      <c r="I401" s="58">
        <v>23.800000000000001</v>
      </c>
      <c r="J401" s="59">
        <f>ROUND(H401*I401,2)</f>
        <v>5474</v>
      </c>
      <c r="K401" s="60">
        <v>0.20999999999999999</v>
      </c>
      <c r="L401" s="61">
        <f>ROUND(J401*1.21,2)</f>
        <v>6623.54</v>
      </c>
      <c r="M401" s="13"/>
      <c r="N401" s="2"/>
      <c r="O401" s="2"/>
      <c r="P401" s="2"/>
      <c r="Q401" s="33">
        <f>IF(ISNUMBER(K401),IF(H401&gt;0,IF(I401&gt;0,J401,0),0),0)</f>
        <v>5474</v>
      </c>
      <c r="R401" s="9">
        <f>IF(ISNUMBER(K401)=FALSE,J401,0)</f>
        <v>0</v>
      </c>
    </row>
    <row r="402">
      <c r="A402" s="10"/>
      <c r="B402" s="51" t="s">
        <v>125</v>
      </c>
      <c r="C402" s="1"/>
      <c r="D402" s="1"/>
      <c r="E402" s="52" t="s">
        <v>1561</v>
      </c>
      <c r="F402" s="1"/>
      <c r="G402" s="1"/>
      <c r="H402" s="43"/>
      <c r="I402" s="1"/>
      <c r="J402" s="43"/>
      <c r="K402" s="1"/>
      <c r="L402" s="1"/>
      <c r="M402" s="13"/>
      <c r="N402" s="2"/>
      <c r="O402" s="2"/>
      <c r="P402" s="2"/>
      <c r="Q402" s="2"/>
    </row>
    <row r="403" thickBot="1">
      <c r="A403" s="10"/>
      <c r="B403" s="53" t="s">
        <v>127</v>
      </c>
      <c r="C403" s="54"/>
      <c r="D403" s="54"/>
      <c r="E403" s="55" t="s">
        <v>7</v>
      </c>
      <c r="F403" s="54"/>
      <c r="G403" s="54"/>
      <c r="H403" s="56"/>
      <c r="I403" s="54"/>
      <c r="J403" s="56"/>
      <c r="K403" s="54"/>
      <c r="L403" s="54"/>
      <c r="M403" s="13"/>
      <c r="N403" s="2"/>
      <c r="O403" s="2"/>
      <c r="P403" s="2"/>
      <c r="Q403" s="2"/>
    </row>
    <row r="404" thickTop="1">
      <c r="A404" s="10"/>
      <c r="B404" s="44">
        <v>783</v>
      </c>
      <c r="C404" s="45" t="s">
        <v>1562</v>
      </c>
      <c r="D404" s="45" t="s">
        <v>7</v>
      </c>
      <c r="E404" s="45" t="s">
        <v>1563</v>
      </c>
      <c r="F404" s="45" t="s">
        <v>7</v>
      </c>
      <c r="G404" s="46" t="s">
        <v>224</v>
      </c>
      <c r="H404" s="57">
        <v>4.5</v>
      </c>
      <c r="I404" s="58">
        <v>4020</v>
      </c>
      <c r="J404" s="59">
        <f>ROUND(H404*I404,2)</f>
        <v>18090</v>
      </c>
      <c r="K404" s="60">
        <v>0.20999999999999999</v>
      </c>
      <c r="L404" s="61">
        <f>ROUND(J404*1.21,2)</f>
        <v>21888.900000000001</v>
      </c>
      <c r="M404" s="13"/>
      <c r="N404" s="2"/>
      <c r="O404" s="2"/>
      <c r="P404" s="2"/>
      <c r="Q404" s="33">
        <f>IF(ISNUMBER(K404),IF(H404&gt;0,IF(I404&gt;0,J404,0),0),0)</f>
        <v>18090</v>
      </c>
      <c r="R404" s="9">
        <f>IF(ISNUMBER(K404)=FALSE,J404,0)</f>
        <v>0</v>
      </c>
    </row>
    <row r="405">
      <c r="A405" s="10"/>
      <c r="B405" s="51" t="s">
        <v>125</v>
      </c>
      <c r="C405" s="1"/>
      <c r="D405" s="1"/>
      <c r="E405" s="52" t="s">
        <v>1563</v>
      </c>
      <c r="F405" s="1"/>
      <c r="G405" s="1"/>
      <c r="H405" s="43"/>
      <c r="I405" s="1"/>
      <c r="J405" s="43"/>
      <c r="K405" s="1"/>
      <c r="L405" s="1"/>
      <c r="M405" s="13"/>
      <c r="N405" s="2"/>
      <c r="O405" s="2"/>
      <c r="P405" s="2"/>
      <c r="Q405" s="2"/>
    </row>
    <row r="406" thickBot="1">
      <c r="A406" s="10"/>
      <c r="B406" s="53" t="s">
        <v>127</v>
      </c>
      <c r="C406" s="54"/>
      <c r="D406" s="54"/>
      <c r="E406" s="55" t="s">
        <v>1564</v>
      </c>
      <c r="F406" s="54"/>
      <c r="G406" s="54"/>
      <c r="H406" s="56"/>
      <c r="I406" s="54"/>
      <c r="J406" s="56"/>
      <c r="K406" s="54"/>
      <c r="L406" s="54"/>
      <c r="M406" s="13"/>
      <c r="N406" s="2"/>
      <c r="O406" s="2"/>
      <c r="P406" s="2"/>
      <c r="Q406" s="2"/>
    </row>
    <row r="407" thickTop="1" thickBot="1" ht="25" customHeight="1">
      <c r="A407" s="10"/>
      <c r="B407" s="1"/>
      <c r="C407" s="62">
        <v>8</v>
      </c>
      <c r="D407" s="1"/>
      <c r="E407" s="63" t="s">
        <v>111</v>
      </c>
      <c r="F407" s="1"/>
      <c r="G407" s="64" t="s">
        <v>137</v>
      </c>
      <c r="H407" s="65">
        <f>J389+J392+J395+J398+J401+J404</f>
        <v>68784</v>
      </c>
      <c r="I407" s="64" t="s">
        <v>138</v>
      </c>
      <c r="J407" s="66">
        <f>(L407-H407)</f>
        <v>14444.639999999999</v>
      </c>
      <c r="K407" s="64" t="s">
        <v>139</v>
      </c>
      <c r="L407" s="67">
        <f>ROUND((J389+J392+J395+J398+J401+J404)*1.21,2)</f>
        <v>83228.639999999999</v>
      </c>
      <c r="M407" s="13"/>
      <c r="N407" s="2"/>
      <c r="O407" s="2"/>
      <c r="P407" s="2"/>
      <c r="Q407" s="33">
        <f>0+Q389+Q392+Q395+Q398+Q401+Q404</f>
        <v>68784</v>
      </c>
      <c r="R407" s="9">
        <f>0+R389+R392+R395+R398+R401+R404</f>
        <v>0</v>
      </c>
      <c r="S407" s="68">
        <f>Q407*(1+J407)+R407</f>
        <v>993628901.75999999</v>
      </c>
    </row>
    <row r="408" thickTop="1" thickBot="1" ht="25" customHeight="1">
      <c r="A408" s="10"/>
      <c r="B408" s="69"/>
      <c r="C408" s="69"/>
      <c r="D408" s="69"/>
      <c r="E408" s="70"/>
      <c r="F408" s="69"/>
      <c r="G408" s="71" t="s">
        <v>140</v>
      </c>
      <c r="H408" s="72">
        <f>0+J389+J392+J395+J398+J401+J404</f>
        <v>68784</v>
      </c>
      <c r="I408" s="71" t="s">
        <v>141</v>
      </c>
      <c r="J408" s="73">
        <f>0+J407</f>
        <v>14444.639999999999</v>
      </c>
      <c r="K408" s="71" t="s">
        <v>142</v>
      </c>
      <c r="L408" s="74">
        <f>0+L407</f>
        <v>83228.639999999999</v>
      </c>
      <c r="M408" s="13"/>
      <c r="N408" s="2"/>
      <c r="O408" s="2"/>
      <c r="P408" s="2"/>
      <c r="Q408" s="2"/>
    </row>
    <row r="409" ht="40" customHeight="1">
      <c r="A409" s="10"/>
      <c r="B409" s="75" t="s">
        <v>1565</v>
      </c>
      <c r="C409" s="1"/>
      <c r="D409" s="1"/>
      <c r="E409" s="1"/>
      <c r="F409" s="1"/>
      <c r="G409" s="1"/>
      <c r="H409" s="43"/>
      <c r="I409" s="1"/>
      <c r="J409" s="43"/>
      <c r="K409" s="1"/>
      <c r="L409" s="1"/>
      <c r="M409" s="13"/>
      <c r="N409" s="2"/>
      <c r="O409" s="2"/>
      <c r="P409" s="2"/>
      <c r="Q409" s="2"/>
    </row>
    <row r="410">
      <c r="A410" s="10"/>
      <c r="B410" s="44">
        <v>784</v>
      </c>
      <c r="C410" s="45" t="s">
        <v>1566</v>
      </c>
      <c r="D410" s="45" t="s">
        <v>7</v>
      </c>
      <c r="E410" s="45" t="s">
        <v>1567</v>
      </c>
      <c r="F410" s="45" t="s">
        <v>7</v>
      </c>
      <c r="G410" s="46" t="s">
        <v>499</v>
      </c>
      <c r="H410" s="47">
        <v>13.287000000000001</v>
      </c>
      <c r="I410" s="26">
        <v>57.899999999999999</v>
      </c>
      <c r="J410" s="48">
        <f>ROUND(H410*I410,2)</f>
        <v>769.32000000000005</v>
      </c>
      <c r="K410" s="49">
        <v>0.20999999999999999</v>
      </c>
      <c r="L410" s="50">
        <f>ROUND(J410*1.21,2)</f>
        <v>930.88</v>
      </c>
      <c r="M410" s="13"/>
      <c r="N410" s="2"/>
      <c r="O410" s="2"/>
      <c r="P410" s="2"/>
      <c r="Q410" s="33">
        <f>IF(ISNUMBER(K410),IF(H410&gt;0,IF(I410&gt;0,J410,0),0),0)</f>
        <v>769.32000000000005</v>
      </c>
      <c r="R410" s="9">
        <f>IF(ISNUMBER(K410)=FALSE,J410,0)</f>
        <v>0</v>
      </c>
    </row>
    <row r="411">
      <c r="A411" s="10"/>
      <c r="B411" s="51" t="s">
        <v>125</v>
      </c>
      <c r="C411" s="1"/>
      <c r="D411" s="1"/>
      <c r="E411" s="52" t="s">
        <v>1567</v>
      </c>
      <c r="F411" s="1"/>
      <c r="G411" s="1"/>
      <c r="H411" s="43"/>
      <c r="I411" s="1"/>
      <c r="J411" s="43"/>
      <c r="K411" s="1"/>
      <c r="L411" s="1"/>
      <c r="M411" s="13"/>
      <c r="N411" s="2"/>
      <c r="O411" s="2"/>
      <c r="P411" s="2"/>
      <c r="Q411" s="2"/>
    </row>
    <row r="412" thickBot="1">
      <c r="A412" s="10"/>
      <c r="B412" s="53" t="s">
        <v>127</v>
      </c>
      <c r="C412" s="54"/>
      <c r="D412" s="54"/>
      <c r="E412" s="55" t="s">
        <v>1568</v>
      </c>
      <c r="F412" s="54"/>
      <c r="G412" s="54"/>
      <c r="H412" s="56"/>
      <c r="I412" s="54"/>
      <c r="J412" s="56"/>
      <c r="K412" s="54"/>
      <c r="L412" s="54"/>
      <c r="M412" s="13"/>
      <c r="N412" s="2"/>
      <c r="O412" s="2"/>
      <c r="P412" s="2"/>
      <c r="Q412" s="2"/>
    </row>
    <row r="413" thickTop="1">
      <c r="A413" s="10"/>
      <c r="B413" s="44">
        <v>785</v>
      </c>
      <c r="C413" s="45" t="s">
        <v>1569</v>
      </c>
      <c r="D413" s="45" t="s">
        <v>7</v>
      </c>
      <c r="E413" s="45" t="s">
        <v>1570</v>
      </c>
      <c r="F413" s="45" t="s">
        <v>7</v>
      </c>
      <c r="G413" s="46" t="s">
        <v>499</v>
      </c>
      <c r="H413" s="57">
        <v>252.453</v>
      </c>
      <c r="I413" s="58">
        <v>14.199999999999999</v>
      </c>
      <c r="J413" s="59">
        <f>ROUND(H413*I413,2)</f>
        <v>3584.8299999999999</v>
      </c>
      <c r="K413" s="60">
        <v>0.20999999999999999</v>
      </c>
      <c r="L413" s="61">
        <f>ROUND(J413*1.21,2)</f>
        <v>4337.6400000000003</v>
      </c>
      <c r="M413" s="13"/>
      <c r="N413" s="2"/>
      <c r="O413" s="2"/>
      <c r="P413" s="2"/>
      <c r="Q413" s="33">
        <f>IF(ISNUMBER(K413),IF(H413&gt;0,IF(I413&gt;0,J413,0),0),0)</f>
        <v>3584.8299999999999</v>
      </c>
      <c r="R413" s="9">
        <f>IF(ISNUMBER(K413)=FALSE,J413,0)</f>
        <v>0</v>
      </c>
    </row>
    <row r="414">
      <c r="A414" s="10"/>
      <c r="B414" s="51" t="s">
        <v>125</v>
      </c>
      <c r="C414" s="1"/>
      <c r="D414" s="1"/>
      <c r="E414" s="52" t="s">
        <v>1570</v>
      </c>
      <c r="F414" s="1"/>
      <c r="G414" s="1"/>
      <c r="H414" s="43"/>
      <c r="I414" s="1"/>
      <c r="J414" s="43"/>
      <c r="K414" s="1"/>
      <c r="L414" s="1"/>
      <c r="M414" s="13"/>
      <c r="N414" s="2"/>
      <c r="O414" s="2"/>
      <c r="P414" s="2"/>
      <c r="Q414" s="2"/>
    </row>
    <row r="415" thickBot="1">
      <c r="A415" s="10"/>
      <c r="B415" s="53" t="s">
        <v>127</v>
      </c>
      <c r="C415" s="54"/>
      <c r="D415" s="54"/>
      <c r="E415" s="55" t="s">
        <v>1571</v>
      </c>
      <c r="F415" s="54"/>
      <c r="G415" s="54"/>
      <c r="H415" s="56"/>
      <c r="I415" s="54"/>
      <c r="J415" s="56"/>
      <c r="K415" s="54"/>
      <c r="L415" s="54"/>
      <c r="M415" s="13"/>
      <c r="N415" s="2"/>
      <c r="O415" s="2"/>
      <c r="P415" s="2"/>
      <c r="Q415" s="2"/>
    </row>
    <row r="416" thickTop="1" thickBot="1" ht="25" customHeight="1">
      <c r="A416" s="10"/>
      <c r="B416" s="1"/>
      <c r="C416" s="62">
        <v>997</v>
      </c>
      <c r="D416" s="1"/>
      <c r="E416" s="63" t="s">
        <v>1287</v>
      </c>
      <c r="F416" s="1"/>
      <c r="G416" s="64" t="s">
        <v>137</v>
      </c>
      <c r="H416" s="65">
        <f>J410+J413</f>
        <v>4354.1499999999996</v>
      </c>
      <c r="I416" s="64" t="s">
        <v>138</v>
      </c>
      <c r="J416" s="66">
        <f>(L416-H416)</f>
        <v>914.3700000000008</v>
      </c>
      <c r="K416" s="64" t="s">
        <v>139</v>
      </c>
      <c r="L416" s="67">
        <f>ROUND((J410+J413)*1.21,2)</f>
        <v>5268.5200000000004</v>
      </c>
      <c r="M416" s="13"/>
      <c r="N416" s="2"/>
      <c r="O416" s="2"/>
      <c r="P416" s="2"/>
      <c r="Q416" s="33">
        <f>0+Q410+Q413</f>
        <v>4354.1499999999996</v>
      </c>
      <c r="R416" s="9">
        <f>0+R410+R413</f>
        <v>0</v>
      </c>
      <c r="S416" s="68">
        <f>Q416*(1+J416)+R416</f>
        <v>3985658.285500003</v>
      </c>
    </row>
    <row r="417" thickTop="1" thickBot="1" ht="25" customHeight="1">
      <c r="A417" s="10"/>
      <c r="B417" s="69"/>
      <c r="C417" s="69"/>
      <c r="D417" s="69"/>
      <c r="E417" s="70"/>
      <c r="F417" s="69"/>
      <c r="G417" s="71" t="s">
        <v>140</v>
      </c>
      <c r="H417" s="72">
        <f>0+J410+J413</f>
        <v>4354.1499999999996</v>
      </c>
      <c r="I417" s="71" t="s">
        <v>141</v>
      </c>
      <c r="J417" s="73">
        <f>0+J416</f>
        <v>914.3700000000008</v>
      </c>
      <c r="K417" s="71" t="s">
        <v>142</v>
      </c>
      <c r="L417" s="74">
        <f>0+L416</f>
        <v>5268.5200000000004</v>
      </c>
      <c r="M417" s="13"/>
      <c r="N417" s="2"/>
      <c r="O417" s="2"/>
      <c r="P417" s="2"/>
      <c r="Q417" s="2"/>
    </row>
    <row r="418" ht="40" customHeight="1">
      <c r="A418" s="10"/>
      <c r="B418" s="75" t="s">
        <v>1572</v>
      </c>
      <c r="C418" s="1"/>
      <c r="D418" s="1"/>
      <c r="E418" s="1"/>
      <c r="F418" s="1"/>
      <c r="G418" s="1"/>
      <c r="H418" s="43"/>
      <c r="I418" s="1"/>
      <c r="J418" s="43"/>
      <c r="K418" s="1"/>
      <c r="L418" s="1"/>
      <c r="M418" s="13"/>
      <c r="N418" s="2"/>
      <c r="O418" s="2"/>
      <c r="P418" s="2"/>
      <c r="Q418" s="2"/>
    </row>
    <row r="419">
      <c r="A419" s="10"/>
      <c r="B419" s="44">
        <v>786</v>
      </c>
      <c r="C419" s="45" t="s">
        <v>1573</v>
      </c>
      <c r="D419" s="45" t="s">
        <v>7</v>
      </c>
      <c r="E419" s="45" t="s">
        <v>1574</v>
      </c>
      <c r="F419" s="45" t="s">
        <v>7</v>
      </c>
      <c r="G419" s="46" t="s">
        <v>499</v>
      </c>
      <c r="H419" s="47">
        <v>29.407</v>
      </c>
      <c r="I419" s="26">
        <v>448</v>
      </c>
      <c r="J419" s="48">
        <f>ROUND(H419*I419,2)</f>
        <v>13174.34</v>
      </c>
      <c r="K419" s="49">
        <v>0.20999999999999999</v>
      </c>
      <c r="L419" s="50">
        <f>ROUND(J419*1.21,2)</f>
        <v>15940.950000000001</v>
      </c>
      <c r="M419" s="13"/>
      <c r="N419" s="2"/>
      <c r="O419" s="2"/>
      <c r="P419" s="2"/>
      <c r="Q419" s="33">
        <f>IF(ISNUMBER(K419),IF(H419&gt;0,IF(I419&gt;0,J419,0),0),0)</f>
        <v>13174.34</v>
      </c>
      <c r="R419" s="9">
        <f>IF(ISNUMBER(K419)=FALSE,J419,0)</f>
        <v>0</v>
      </c>
    </row>
    <row r="420">
      <c r="A420" s="10"/>
      <c r="B420" s="51" t="s">
        <v>125</v>
      </c>
      <c r="C420" s="1"/>
      <c r="D420" s="1"/>
      <c r="E420" s="52" t="s">
        <v>1574</v>
      </c>
      <c r="F420" s="1"/>
      <c r="G420" s="1"/>
      <c r="H420" s="43"/>
      <c r="I420" s="1"/>
      <c r="J420" s="43"/>
      <c r="K420" s="1"/>
      <c r="L420" s="1"/>
      <c r="M420" s="13"/>
      <c r="N420" s="2"/>
      <c r="O420" s="2"/>
      <c r="P420" s="2"/>
      <c r="Q420" s="2"/>
    </row>
    <row r="421" thickBot="1">
      <c r="A421" s="10"/>
      <c r="B421" s="53" t="s">
        <v>127</v>
      </c>
      <c r="C421" s="54"/>
      <c r="D421" s="54"/>
      <c r="E421" s="55" t="s">
        <v>1575</v>
      </c>
      <c r="F421" s="54"/>
      <c r="G421" s="54"/>
      <c r="H421" s="56"/>
      <c r="I421" s="54"/>
      <c r="J421" s="56"/>
      <c r="K421" s="54"/>
      <c r="L421" s="54"/>
      <c r="M421" s="13"/>
      <c r="N421" s="2"/>
      <c r="O421" s="2"/>
      <c r="P421" s="2"/>
      <c r="Q421" s="2"/>
    </row>
    <row r="422" thickTop="1" thickBot="1" ht="25" customHeight="1">
      <c r="A422" s="10"/>
      <c r="B422" s="1"/>
      <c r="C422" s="62">
        <v>998</v>
      </c>
      <c r="D422" s="1"/>
      <c r="E422" s="63" t="s">
        <v>1288</v>
      </c>
      <c r="F422" s="1"/>
      <c r="G422" s="64" t="s">
        <v>137</v>
      </c>
      <c r="H422" s="65">
        <f>0+J419</f>
        <v>13174.34</v>
      </c>
      <c r="I422" s="64" t="s">
        <v>138</v>
      </c>
      <c r="J422" s="66">
        <f>(L422-H422)</f>
        <v>2766.6100000000006</v>
      </c>
      <c r="K422" s="64" t="s">
        <v>139</v>
      </c>
      <c r="L422" s="67">
        <f>ROUND((0+J419)*1.21,2)</f>
        <v>15940.950000000001</v>
      </c>
      <c r="M422" s="13"/>
      <c r="N422" s="2"/>
      <c r="O422" s="2"/>
      <c r="P422" s="2"/>
      <c r="Q422" s="33">
        <f>0+Q419</f>
        <v>13174.34</v>
      </c>
      <c r="R422" s="9">
        <f>0+R419</f>
        <v>0</v>
      </c>
      <c r="S422" s="68">
        <f>Q422*(1+J422)+R422</f>
        <v>36461435.127400011</v>
      </c>
    </row>
    <row r="423" thickTop="1" thickBot="1" ht="25" customHeight="1">
      <c r="A423" s="10"/>
      <c r="B423" s="69"/>
      <c r="C423" s="69"/>
      <c r="D423" s="69"/>
      <c r="E423" s="70"/>
      <c r="F423" s="69"/>
      <c r="G423" s="71" t="s">
        <v>140</v>
      </c>
      <c r="H423" s="72">
        <f>0+J419</f>
        <v>13174.34</v>
      </c>
      <c r="I423" s="71" t="s">
        <v>141</v>
      </c>
      <c r="J423" s="73">
        <f>0+J422</f>
        <v>2766.6100000000006</v>
      </c>
      <c r="K423" s="71" t="s">
        <v>142</v>
      </c>
      <c r="L423" s="74">
        <f>0+L422</f>
        <v>15940.950000000001</v>
      </c>
      <c r="M423" s="13"/>
      <c r="N423" s="2"/>
      <c r="O423" s="2"/>
      <c r="P423" s="2"/>
      <c r="Q423" s="2"/>
    </row>
    <row r="424">
      <c r="A424" s="14"/>
      <c r="B424" s="4"/>
      <c r="C424" s="4"/>
      <c r="D424" s="4"/>
      <c r="E424" s="4"/>
      <c r="F424" s="4"/>
      <c r="G424" s="4"/>
      <c r="H424" s="76"/>
      <c r="I424" s="4"/>
      <c r="J424" s="76"/>
      <c r="K424" s="4"/>
      <c r="L424" s="4"/>
      <c r="M424" s="15"/>
      <c r="N424" s="2"/>
      <c r="O424" s="2"/>
      <c r="P424" s="2"/>
      <c r="Q424" s="2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2"/>
      <c r="O425" s="2"/>
      <c r="P425" s="2"/>
      <c r="Q425" s="2"/>
    </row>
  </sheetData>
  <mergeCells count="27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9:D39"/>
    <mergeCell ref="B40:D40"/>
    <mergeCell ref="B42:D42"/>
    <mergeCell ref="B43:D43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5:D45"/>
    <mergeCell ref="B46:D46"/>
    <mergeCell ref="B48:D48"/>
    <mergeCell ref="B49:D49"/>
    <mergeCell ref="B51:D51"/>
    <mergeCell ref="B52:D52"/>
    <mergeCell ref="B54:D54"/>
    <mergeCell ref="B55:D55"/>
    <mergeCell ref="B57:D57"/>
    <mergeCell ref="B58:D58"/>
    <mergeCell ref="B60:D60"/>
    <mergeCell ref="B61:D61"/>
    <mergeCell ref="B63:D63"/>
    <mergeCell ref="B64:D64"/>
    <mergeCell ref="B66:D66"/>
    <mergeCell ref="B67:D67"/>
    <mergeCell ref="B69:D69"/>
    <mergeCell ref="B70:D70"/>
    <mergeCell ref="B72:D72"/>
    <mergeCell ref="B73:D73"/>
    <mergeCell ref="B75:D75"/>
    <mergeCell ref="B76:D76"/>
    <mergeCell ref="B79:L79"/>
    <mergeCell ref="B81:D81"/>
    <mergeCell ref="B82:D82"/>
    <mergeCell ref="B84:D84"/>
    <mergeCell ref="B85:D85"/>
    <mergeCell ref="B87:D87"/>
    <mergeCell ref="B88:D88"/>
    <mergeCell ref="B90:D90"/>
    <mergeCell ref="B91:D91"/>
    <mergeCell ref="B93:D93"/>
    <mergeCell ref="B94:D94"/>
    <mergeCell ref="B96:D96"/>
    <mergeCell ref="B97:D97"/>
    <mergeCell ref="B99:D99"/>
    <mergeCell ref="B100:D100"/>
    <mergeCell ref="B102:D102"/>
    <mergeCell ref="B103:D103"/>
    <mergeCell ref="B105:D105"/>
    <mergeCell ref="B106:D106"/>
    <mergeCell ref="B108:D108"/>
    <mergeCell ref="B109:D109"/>
    <mergeCell ref="B111:D111"/>
    <mergeCell ref="B112:D112"/>
    <mergeCell ref="B114:D114"/>
    <mergeCell ref="B115:D115"/>
    <mergeCell ref="B117:D117"/>
    <mergeCell ref="B118:D118"/>
    <mergeCell ref="B120:D120"/>
    <mergeCell ref="B121:D121"/>
    <mergeCell ref="B123:D123"/>
    <mergeCell ref="B124:D124"/>
    <mergeCell ref="B126:D126"/>
    <mergeCell ref="B127:D127"/>
    <mergeCell ref="B129:D129"/>
    <mergeCell ref="B130:D130"/>
    <mergeCell ref="B132:D132"/>
    <mergeCell ref="B133:D133"/>
    <mergeCell ref="B135:D135"/>
    <mergeCell ref="B136:D136"/>
    <mergeCell ref="B138:D138"/>
    <mergeCell ref="B139:D139"/>
    <mergeCell ref="B141:D141"/>
    <mergeCell ref="B142:D142"/>
    <mergeCell ref="B144:D144"/>
    <mergeCell ref="B145:D145"/>
    <mergeCell ref="B147:D147"/>
    <mergeCell ref="B148:D148"/>
    <mergeCell ref="B150:D150"/>
    <mergeCell ref="B151:D151"/>
    <mergeCell ref="B153:D153"/>
    <mergeCell ref="B154:D154"/>
    <mergeCell ref="B156:D156"/>
    <mergeCell ref="B157:D157"/>
    <mergeCell ref="B159:D159"/>
    <mergeCell ref="B160:D160"/>
    <mergeCell ref="B162:D162"/>
    <mergeCell ref="B163:D163"/>
    <mergeCell ref="B165:D165"/>
    <mergeCell ref="B166:D166"/>
    <mergeCell ref="B168:D168"/>
    <mergeCell ref="B169:D169"/>
    <mergeCell ref="B171:D171"/>
    <mergeCell ref="B172:D172"/>
    <mergeCell ref="B174:D174"/>
    <mergeCell ref="B175:D175"/>
    <mergeCell ref="B177:D177"/>
    <mergeCell ref="B178:D178"/>
    <mergeCell ref="B216:D216"/>
    <mergeCell ref="B217:D217"/>
    <mergeCell ref="B219:D219"/>
    <mergeCell ref="B220:D220"/>
    <mergeCell ref="B222:D222"/>
    <mergeCell ref="B223:D223"/>
    <mergeCell ref="B225:D225"/>
    <mergeCell ref="B226:D226"/>
    <mergeCell ref="B228:D228"/>
    <mergeCell ref="B229:D229"/>
    <mergeCell ref="B231:D231"/>
    <mergeCell ref="B232:D232"/>
    <mergeCell ref="B234:D234"/>
    <mergeCell ref="B235:D235"/>
    <mergeCell ref="B237:D237"/>
    <mergeCell ref="B238:D238"/>
    <mergeCell ref="B240:D240"/>
    <mergeCell ref="B241:D241"/>
    <mergeCell ref="B243:D243"/>
    <mergeCell ref="B244:D244"/>
    <mergeCell ref="B246:D246"/>
    <mergeCell ref="B247:D247"/>
    <mergeCell ref="B249:D249"/>
    <mergeCell ref="B250:D250"/>
    <mergeCell ref="B252:D252"/>
    <mergeCell ref="B253:D253"/>
    <mergeCell ref="B255:D255"/>
    <mergeCell ref="B256:D256"/>
    <mergeCell ref="B258:D258"/>
    <mergeCell ref="B259:D259"/>
    <mergeCell ref="B261:D261"/>
    <mergeCell ref="B262:D262"/>
    <mergeCell ref="B264:D264"/>
    <mergeCell ref="B265:D265"/>
    <mergeCell ref="B267:D267"/>
    <mergeCell ref="B268:D268"/>
    <mergeCell ref="B270:D270"/>
    <mergeCell ref="B271:D271"/>
    <mergeCell ref="B273:D273"/>
    <mergeCell ref="B274:D274"/>
    <mergeCell ref="B276:D276"/>
    <mergeCell ref="B277:D277"/>
    <mergeCell ref="B279:D279"/>
    <mergeCell ref="B280:D280"/>
    <mergeCell ref="B282:D282"/>
    <mergeCell ref="B283:D283"/>
    <mergeCell ref="B285:D285"/>
    <mergeCell ref="B286:D286"/>
    <mergeCell ref="B288:D288"/>
    <mergeCell ref="B289:D289"/>
    <mergeCell ref="B291:D291"/>
    <mergeCell ref="B292:D292"/>
    <mergeCell ref="B294:D294"/>
    <mergeCell ref="B295:D295"/>
    <mergeCell ref="B297:D297"/>
    <mergeCell ref="B298:D298"/>
    <mergeCell ref="B300:D300"/>
    <mergeCell ref="B301:D301"/>
    <mergeCell ref="B303:D303"/>
    <mergeCell ref="B304:D304"/>
    <mergeCell ref="B306:D306"/>
    <mergeCell ref="B307:D307"/>
    <mergeCell ref="B309:D309"/>
    <mergeCell ref="B310:D310"/>
    <mergeCell ref="B312:D312"/>
    <mergeCell ref="B313:D313"/>
    <mergeCell ref="B315:D315"/>
    <mergeCell ref="B316:D316"/>
    <mergeCell ref="B318:D318"/>
    <mergeCell ref="B319:D319"/>
    <mergeCell ref="B321:D321"/>
    <mergeCell ref="B322:D322"/>
    <mergeCell ref="B324:D324"/>
    <mergeCell ref="B325:D325"/>
    <mergeCell ref="B327:D327"/>
    <mergeCell ref="B328:D328"/>
    <mergeCell ref="B330:D330"/>
    <mergeCell ref="B331:D331"/>
    <mergeCell ref="B333:D333"/>
    <mergeCell ref="B334:D334"/>
    <mergeCell ref="B336:D336"/>
    <mergeCell ref="B337:D337"/>
    <mergeCell ref="B339:D339"/>
    <mergeCell ref="B340:D340"/>
    <mergeCell ref="B342:D342"/>
    <mergeCell ref="B343:D343"/>
    <mergeCell ref="B345:D345"/>
    <mergeCell ref="B346:D346"/>
    <mergeCell ref="B348:D348"/>
    <mergeCell ref="B349:D349"/>
    <mergeCell ref="B181:L181"/>
    <mergeCell ref="B183:D183"/>
    <mergeCell ref="B184:D184"/>
    <mergeCell ref="B186:D186"/>
    <mergeCell ref="B187:D187"/>
    <mergeCell ref="B189:D189"/>
    <mergeCell ref="B190:D190"/>
    <mergeCell ref="B192:D192"/>
    <mergeCell ref="B193:D193"/>
    <mergeCell ref="B195:D195"/>
    <mergeCell ref="B196:D196"/>
    <mergeCell ref="B198:D198"/>
    <mergeCell ref="B199:D199"/>
    <mergeCell ref="B201:D201"/>
    <mergeCell ref="B202:D202"/>
    <mergeCell ref="B207:D207"/>
    <mergeCell ref="B208:D208"/>
    <mergeCell ref="B210:D210"/>
    <mergeCell ref="B211:D211"/>
    <mergeCell ref="B213:D213"/>
    <mergeCell ref="B214:D214"/>
    <mergeCell ref="B205:L205"/>
    <mergeCell ref="B351:D351"/>
    <mergeCell ref="B352:D352"/>
    <mergeCell ref="B355:L355"/>
    <mergeCell ref="B357:D357"/>
    <mergeCell ref="B358:D358"/>
    <mergeCell ref="B360:D360"/>
    <mergeCell ref="B361:D361"/>
    <mergeCell ref="B364:L364"/>
    <mergeCell ref="B366:D366"/>
    <mergeCell ref="B367:D367"/>
    <mergeCell ref="B369:D369"/>
    <mergeCell ref="B370:D370"/>
    <mergeCell ref="B372:D372"/>
    <mergeCell ref="B373:D373"/>
    <mergeCell ref="B375:D375"/>
    <mergeCell ref="B376:D376"/>
    <mergeCell ref="B379:L379"/>
    <mergeCell ref="B381:D381"/>
    <mergeCell ref="B382:D382"/>
    <mergeCell ref="B384:D384"/>
    <mergeCell ref="B385:D385"/>
    <mergeCell ref="B390:D390"/>
    <mergeCell ref="B391:D391"/>
    <mergeCell ref="B393:D393"/>
    <mergeCell ref="B394:D394"/>
    <mergeCell ref="B396:D396"/>
    <mergeCell ref="B397:D397"/>
    <mergeCell ref="B399:D399"/>
    <mergeCell ref="B400:D400"/>
    <mergeCell ref="B402:D402"/>
    <mergeCell ref="B403:D403"/>
    <mergeCell ref="B405:D405"/>
    <mergeCell ref="B406:D406"/>
    <mergeCell ref="B388:L388"/>
    <mergeCell ref="B411:D411"/>
    <mergeCell ref="B412:D412"/>
    <mergeCell ref="B414:D414"/>
    <mergeCell ref="B415:D415"/>
    <mergeCell ref="B409:L409"/>
    <mergeCell ref="B420:D420"/>
    <mergeCell ref="B421:D421"/>
    <mergeCell ref="B418:L418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0+(H62+H164+H188+H344+H410+H425+H434+H449+H458+H464)</f>
        <v>7937605.580000001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0+H63+H165+H189+H345+H411+H426+H435+H450+H459+H465</f>
        <v>7937605.580000001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1576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ROUND(0+((H62+H164+H188+H344+H410+H425+H434+H449+H458+H464)*1.21),2)</f>
        <v>9604502.75</v>
      </c>
      <c r="K11" s="1"/>
      <c r="L11" s="1"/>
      <c r="M11" s="13"/>
      <c r="N11" s="2"/>
      <c r="O11" s="2"/>
      <c r="P11" s="2"/>
      <c r="Q11" s="33">
        <f>IF(SUM(K20:K29)&gt;0,ROUND(SUM(S20:S29)/SUM(K20:K29)-1,8),0)</f>
        <v>756070.31758466002</v>
      </c>
      <c r="R11" s="9">
        <f>AVERAGE(J62,J164,J188,J344,J410,J425,J434,J449,J458,J464)</f>
        <v>166689.71699999992</v>
      </c>
      <c r="S11" s="9">
        <f>J10*(1+Q11)</f>
        <v>6001395909337.9502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0+J35+J38+J41+J44+J47+J50+J53+J56+J59</f>
        <v>466315.5</v>
      </c>
      <c r="L20" s="38">
        <f>0+L62</f>
        <v>564241.76000000001</v>
      </c>
      <c r="M20" s="13"/>
      <c r="N20" s="2"/>
      <c r="O20" s="2"/>
      <c r="P20" s="2"/>
      <c r="Q20" s="2"/>
      <c r="S20" s="9">
        <f>S62</f>
        <v>45664999210.530006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0+J65+J68+J71+J74+J77+J80+J83+J86+J89+J92+J95+J98+J101+J104+J107+J110+J113+J116+J119+J122+J125+J128+J131+J134+J137+J140+J143+J146+J149+J152+J155+J158+J161</f>
        <v>1301128.6200000001</v>
      </c>
      <c r="L21" s="38">
        <f>0+L164</f>
        <v>1574365.6299999999</v>
      </c>
      <c r="M21" s="13"/>
      <c r="N21" s="2"/>
      <c r="O21" s="2"/>
      <c r="P21" s="2"/>
      <c r="Q21" s="2"/>
      <c r="S21" s="9">
        <f>S164</f>
        <v>355517794882.84595</v>
      </c>
    </row>
    <row r="22">
      <c r="A22" s="10"/>
      <c r="B22" s="36" t="s">
        <v>1279</v>
      </c>
      <c r="C22" s="1"/>
      <c r="D22" s="1"/>
      <c r="E22" s="37" t="s">
        <v>1280</v>
      </c>
      <c r="F22" s="1"/>
      <c r="G22" s="1"/>
      <c r="H22" s="1"/>
      <c r="I22" s="1"/>
      <c r="J22" s="1"/>
      <c r="K22" s="38">
        <f>0+J167+J170+J173+J176+J179+J182+J185</f>
        <v>19532.299999999999</v>
      </c>
      <c r="L22" s="38">
        <f>0+L188</f>
        <v>23634.080000000002</v>
      </c>
      <c r="M22" s="13"/>
      <c r="N22" s="2"/>
      <c r="O22" s="2"/>
      <c r="P22" s="2"/>
      <c r="Q22" s="2"/>
      <c r="S22" s="9">
        <f>S188</f>
        <v>80136729.794000044</v>
      </c>
    </row>
    <row r="23">
      <c r="A23" s="10"/>
      <c r="B23" s="36" t="s">
        <v>1281</v>
      </c>
      <c r="C23" s="1"/>
      <c r="D23" s="1"/>
      <c r="E23" s="37" t="s">
        <v>1282</v>
      </c>
      <c r="F23" s="1"/>
      <c r="G23" s="1"/>
      <c r="H23" s="1"/>
      <c r="I23" s="1"/>
      <c r="J23" s="1"/>
      <c r="K23" s="38">
        <f>0+J191+J194+J197+J200+J203+J206+J209+J212+J215+J218+J221+J224+J227+J230+J233+J236+J239+J242+J245+J248+J251+J254+J257+J260+J263+J266+J269+J272+J275+J278+J281+J284+J287+J290+J293+J296+J299+J302+J305+J308+J311+J314+J317+J320+J323+J326+J329+J332+J335+J338+J341</f>
        <v>5063789.7000000002</v>
      </c>
      <c r="L23" s="38">
        <f>0+L344</f>
        <v>6127185.54</v>
      </c>
      <c r="M23" s="13"/>
      <c r="N23" s="2"/>
      <c r="O23" s="2"/>
      <c r="P23" s="2"/>
      <c r="Q23" s="2"/>
      <c r="S23" s="9">
        <f>S344</f>
        <v>5384817965404.5479</v>
      </c>
    </row>
    <row r="24">
      <c r="A24" s="10"/>
      <c r="B24" s="36" t="s">
        <v>1577</v>
      </c>
      <c r="C24" s="1"/>
      <c r="D24" s="1"/>
      <c r="E24" s="37" t="s">
        <v>1578</v>
      </c>
      <c r="F24" s="1"/>
      <c r="G24" s="1"/>
      <c r="H24" s="1"/>
      <c r="I24" s="1"/>
      <c r="J24" s="1"/>
      <c r="K24" s="38">
        <f>0+J347+J350+J353+J356+J359+J362+J365+J368+J371+J374+J377+J380+J383+J386+J389+J392+J395+J398+J401+J404+J407</f>
        <v>1011502.8</v>
      </c>
      <c r="L24" s="38">
        <f>0+L410</f>
        <v>1223918.3899999999</v>
      </c>
      <c r="M24" s="13"/>
      <c r="N24" s="2"/>
      <c r="O24" s="2"/>
      <c r="P24" s="2"/>
      <c r="Q24" s="2"/>
      <c r="S24" s="9">
        <f>S410</f>
        <v>214859975551.45187</v>
      </c>
    </row>
    <row r="25">
      <c r="A25" s="10"/>
      <c r="B25" s="36" t="s">
        <v>1284</v>
      </c>
      <c r="C25" s="1"/>
      <c r="D25" s="1"/>
      <c r="E25" s="37" t="s">
        <v>1285</v>
      </c>
      <c r="F25" s="1"/>
      <c r="G25" s="1"/>
      <c r="H25" s="1"/>
      <c r="I25" s="1"/>
      <c r="J25" s="1"/>
      <c r="K25" s="38">
        <f>0+J413+J416+J419+J422</f>
        <v>5230.3999999999996</v>
      </c>
      <c r="L25" s="38">
        <f>0+L425</f>
        <v>6328.7799999999997</v>
      </c>
      <c r="M25" s="41"/>
      <c r="N25" s="2"/>
      <c r="O25" s="2"/>
      <c r="P25" s="2"/>
      <c r="Q25" s="2"/>
      <c r="S25" s="9">
        <f>S425</f>
        <v>5750197.1519999998</v>
      </c>
    </row>
    <row r="26">
      <c r="A26" s="10"/>
      <c r="B26" s="36">
        <v>789</v>
      </c>
      <c r="C26" s="1"/>
      <c r="D26" s="1"/>
      <c r="E26" s="37" t="s">
        <v>1286</v>
      </c>
      <c r="F26" s="1"/>
      <c r="G26" s="1"/>
      <c r="H26" s="1"/>
      <c r="I26" s="1"/>
      <c r="J26" s="1"/>
      <c r="K26" s="38">
        <f>0+J428+J431</f>
        <v>12690.240000000002</v>
      </c>
      <c r="L26" s="38">
        <f>0+L434</f>
        <v>15355.190000000001</v>
      </c>
      <c r="M26" s="41"/>
      <c r="N26" s="2"/>
      <c r="O26" s="2"/>
      <c r="P26" s="2"/>
      <c r="Q26" s="2"/>
      <c r="S26" s="9">
        <f>S434</f>
        <v>33831545.327999987</v>
      </c>
    </row>
    <row r="27">
      <c r="A27" s="10"/>
      <c r="B27" s="36">
        <v>8</v>
      </c>
      <c r="C27" s="1"/>
      <c r="D27" s="1"/>
      <c r="E27" s="37" t="s">
        <v>111</v>
      </c>
      <c r="F27" s="1"/>
      <c r="G27" s="1"/>
      <c r="H27" s="1"/>
      <c r="I27" s="1"/>
      <c r="J27" s="1"/>
      <c r="K27" s="38">
        <f>0+J437+J440+J443+J446</f>
        <v>43232</v>
      </c>
      <c r="L27" s="38">
        <f>0+L449</f>
        <v>52310.720000000001</v>
      </c>
      <c r="M27" s="41"/>
      <c r="N27" s="2"/>
      <c r="O27" s="2"/>
      <c r="P27" s="2"/>
      <c r="Q27" s="2"/>
      <c r="S27" s="9">
        <f>S449</f>
        <v>392534455.04000002</v>
      </c>
    </row>
    <row r="28">
      <c r="A28" s="10"/>
      <c r="B28" s="36">
        <v>997</v>
      </c>
      <c r="C28" s="1"/>
      <c r="D28" s="1"/>
      <c r="E28" s="37" t="s">
        <v>1287</v>
      </c>
      <c r="F28" s="1"/>
      <c r="G28" s="1"/>
      <c r="H28" s="1"/>
      <c r="I28" s="1"/>
      <c r="J28" s="1"/>
      <c r="K28" s="38">
        <f>0+J452+J455</f>
        <v>5031.8299999999999</v>
      </c>
      <c r="L28" s="38">
        <f>0+L458</f>
        <v>6088.5100000000002</v>
      </c>
      <c r="M28" s="41"/>
      <c r="N28" s="2"/>
      <c r="O28" s="2"/>
      <c r="P28" s="2"/>
      <c r="Q28" s="2"/>
      <c r="S28" s="9">
        <f>S458</f>
        <v>5322065.9544000011</v>
      </c>
    </row>
    <row r="29">
      <c r="A29" s="10"/>
      <c r="B29" s="36">
        <v>998</v>
      </c>
      <c r="C29" s="1"/>
      <c r="D29" s="1"/>
      <c r="E29" s="37" t="s">
        <v>1288</v>
      </c>
      <c r="F29" s="1"/>
      <c r="G29" s="1"/>
      <c r="H29" s="1"/>
      <c r="I29" s="1"/>
      <c r="J29" s="1"/>
      <c r="K29" s="38">
        <f>0+J461</f>
        <v>9152.1900000000005</v>
      </c>
      <c r="L29" s="38">
        <f>0+L464</f>
        <v>11074.15</v>
      </c>
      <c r="M29" s="41"/>
      <c r="N29" s="2"/>
      <c r="O29" s="2"/>
      <c r="P29" s="2"/>
      <c r="Q29" s="2"/>
      <c r="S29" s="9">
        <f>S464</f>
        <v>17599295.282399993</v>
      </c>
    </row>
    <row r="30">
      <c r="A30" s="1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39"/>
      <c r="N30" s="2"/>
      <c r="O30" s="2"/>
      <c r="P30" s="2"/>
      <c r="Q30" s="2"/>
    </row>
    <row r="31" ht="14" customHeight="1">
      <c r="A31" s="4"/>
      <c r="B31" s="28" t="s">
        <v>113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40"/>
      <c r="N32" s="2"/>
      <c r="O32" s="2"/>
      <c r="P32" s="2"/>
      <c r="Q32" s="2"/>
    </row>
    <row r="33" ht="18" customHeight="1">
      <c r="A33" s="10"/>
      <c r="B33" s="34" t="s">
        <v>114</v>
      </c>
      <c r="C33" s="34" t="s">
        <v>106</v>
      </c>
      <c r="D33" s="34" t="s">
        <v>115</v>
      </c>
      <c r="E33" s="34" t="s">
        <v>107</v>
      </c>
      <c r="F33" s="34" t="s">
        <v>116</v>
      </c>
      <c r="G33" s="35" t="s">
        <v>117</v>
      </c>
      <c r="H33" s="23" t="s">
        <v>118</v>
      </c>
      <c r="I33" s="23" t="s">
        <v>119</v>
      </c>
      <c r="J33" s="23" t="s">
        <v>17</v>
      </c>
      <c r="K33" s="35" t="s">
        <v>120</v>
      </c>
      <c r="L33" s="23" t="s">
        <v>18</v>
      </c>
      <c r="M33" s="41"/>
      <c r="N33" s="2"/>
      <c r="O33" s="2"/>
      <c r="P33" s="2"/>
      <c r="Q33" s="2"/>
    </row>
    <row r="34" ht="40" customHeight="1">
      <c r="A34" s="10"/>
      <c r="B34" s="42" t="s">
        <v>121</v>
      </c>
      <c r="C34" s="1"/>
      <c r="D34" s="1"/>
      <c r="E34" s="1"/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>
      <c r="A35" s="10"/>
      <c r="B35" s="44">
        <v>805</v>
      </c>
      <c r="C35" s="45" t="s">
        <v>1298</v>
      </c>
      <c r="D35" s="45" t="s">
        <v>7</v>
      </c>
      <c r="E35" s="45" t="s">
        <v>1301</v>
      </c>
      <c r="F35" s="45" t="s">
        <v>7</v>
      </c>
      <c r="G35" s="46" t="s">
        <v>124</v>
      </c>
      <c r="H35" s="47">
        <v>1</v>
      </c>
      <c r="I35" s="26">
        <v>18000</v>
      </c>
      <c r="J35" s="48">
        <f>ROUND(H35*I35,2)</f>
        <v>18000</v>
      </c>
      <c r="K35" s="49">
        <v>0.20999999999999999</v>
      </c>
      <c r="L35" s="50">
        <f>ROUND(J35*1.21,2)</f>
        <v>21780</v>
      </c>
      <c r="M35" s="13"/>
      <c r="N35" s="2"/>
      <c r="O35" s="2"/>
      <c r="P35" s="2"/>
      <c r="Q35" s="33">
        <f>IF(ISNUMBER(K35),IF(H35&gt;0,IF(I35&gt;0,J35,0),0),0)</f>
        <v>18000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1301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7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806</v>
      </c>
      <c r="C38" s="45" t="s">
        <v>1302</v>
      </c>
      <c r="D38" s="45" t="s">
        <v>7</v>
      </c>
      <c r="E38" s="45" t="s">
        <v>1303</v>
      </c>
      <c r="F38" s="45" t="s">
        <v>7</v>
      </c>
      <c r="G38" s="46" t="s">
        <v>1304</v>
      </c>
      <c r="H38" s="57">
        <v>0.01</v>
      </c>
      <c r="I38" s="58">
        <v>7471300</v>
      </c>
      <c r="J38" s="59">
        <f>ROUND(H38*I38,2)</f>
        <v>74713</v>
      </c>
      <c r="K38" s="60">
        <v>0.20999999999999999</v>
      </c>
      <c r="L38" s="61">
        <f>ROUND(J38*1.21,2)</f>
        <v>90402.729999999996</v>
      </c>
      <c r="M38" s="13"/>
      <c r="N38" s="2"/>
      <c r="O38" s="2"/>
      <c r="P38" s="2"/>
      <c r="Q38" s="33">
        <f>IF(ISNUMBER(K38),IF(H38&gt;0,IF(I38&gt;0,J38,0),0),0)</f>
        <v>74713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1303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1305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807</v>
      </c>
      <c r="C41" s="45" t="s">
        <v>1306</v>
      </c>
      <c r="D41" s="45" t="s">
        <v>7</v>
      </c>
      <c r="E41" s="45" t="s">
        <v>1307</v>
      </c>
      <c r="F41" s="45" t="s">
        <v>7</v>
      </c>
      <c r="G41" s="46" t="s">
        <v>124</v>
      </c>
      <c r="H41" s="57">
        <v>2</v>
      </c>
      <c r="I41" s="58">
        <v>30000</v>
      </c>
      <c r="J41" s="59">
        <f>ROUND(H41*I41,2)</f>
        <v>60000</v>
      </c>
      <c r="K41" s="60">
        <v>0.20999999999999999</v>
      </c>
      <c r="L41" s="61">
        <f>ROUND(J41*1.21,2)</f>
        <v>72600</v>
      </c>
      <c r="M41" s="13"/>
      <c r="N41" s="2"/>
      <c r="O41" s="2"/>
      <c r="P41" s="2"/>
      <c r="Q41" s="33">
        <f>IF(ISNUMBER(K41),IF(H41&gt;0,IF(I41&gt;0,J41,0),0),0)</f>
        <v>60000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1307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7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808</v>
      </c>
      <c r="C44" s="45" t="s">
        <v>1308</v>
      </c>
      <c r="D44" s="45" t="s">
        <v>7</v>
      </c>
      <c r="E44" s="45" t="s">
        <v>1309</v>
      </c>
      <c r="F44" s="45" t="s">
        <v>7</v>
      </c>
      <c r="G44" s="46" t="s">
        <v>124</v>
      </c>
      <c r="H44" s="57">
        <v>2</v>
      </c>
      <c r="I44" s="58">
        <v>20000</v>
      </c>
      <c r="J44" s="59">
        <f>ROUND(H44*I44,2)</f>
        <v>40000</v>
      </c>
      <c r="K44" s="60">
        <v>0.20999999999999999</v>
      </c>
      <c r="L44" s="61">
        <f>ROUND(J44*1.21,2)</f>
        <v>48400</v>
      </c>
      <c r="M44" s="13"/>
      <c r="N44" s="2"/>
      <c r="O44" s="2"/>
      <c r="P44" s="2"/>
      <c r="Q44" s="33">
        <f>IF(ISNUMBER(K44),IF(H44&gt;0,IF(I44&gt;0,J44,0),0),0)</f>
        <v>40000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1309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7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809</v>
      </c>
      <c r="C47" s="45" t="s">
        <v>1310</v>
      </c>
      <c r="D47" s="45" t="s">
        <v>7</v>
      </c>
      <c r="E47" s="45" t="s">
        <v>1311</v>
      </c>
      <c r="F47" s="45" t="s">
        <v>7</v>
      </c>
      <c r="G47" s="46" t="s">
        <v>124</v>
      </c>
      <c r="H47" s="57">
        <v>1</v>
      </c>
      <c r="I47" s="58">
        <v>10000</v>
      </c>
      <c r="J47" s="59">
        <f>ROUND(H47*I47,2)</f>
        <v>10000</v>
      </c>
      <c r="K47" s="60">
        <v>0.20999999999999999</v>
      </c>
      <c r="L47" s="61">
        <f>ROUND(J47*1.21,2)</f>
        <v>12100</v>
      </c>
      <c r="M47" s="13"/>
      <c r="N47" s="2"/>
      <c r="O47" s="2"/>
      <c r="P47" s="2"/>
      <c r="Q47" s="33">
        <f>IF(ISNUMBER(K47),IF(H47&gt;0,IF(I47&gt;0,J47,0),0),0)</f>
        <v>10000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1311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7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>
      <c r="A50" s="10"/>
      <c r="B50" s="44">
        <v>810</v>
      </c>
      <c r="C50" s="45" t="s">
        <v>1312</v>
      </c>
      <c r="D50" s="45" t="s">
        <v>7</v>
      </c>
      <c r="E50" s="45" t="s">
        <v>1313</v>
      </c>
      <c r="F50" s="45" t="s">
        <v>7</v>
      </c>
      <c r="G50" s="46" t="s">
        <v>1304</v>
      </c>
      <c r="H50" s="57">
        <v>0.01</v>
      </c>
      <c r="I50" s="58">
        <v>7744100</v>
      </c>
      <c r="J50" s="59">
        <f>ROUND(H50*I50,2)</f>
        <v>77441</v>
      </c>
      <c r="K50" s="60">
        <v>0.20999999999999999</v>
      </c>
      <c r="L50" s="61">
        <f>ROUND(J50*1.21,2)</f>
        <v>93703.610000000001</v>
      </c>
      <c r="M50" s="13"/>
      <c r="N50" s="2"/>
      <c r="O50" s="2"/>
      <c r="P50" s="2"/>
      <c r="Q50" s="33">
        <f>IF(ISNUMBER(K50),IF(H50&gt;0,IF(I50&gt;0,J50,0),0),0)</f>
        <v>77441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1313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1314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>
      <c r="A53" s="10"/>
      <c r="B53" s="44">
        <v>811</v>
      </c>
      <c r="C53" s="45" t="s">
        <v>1315</v>
      </c>
      <c r="D53" s="45" t="s">
        <v>7</v>
      </c>
      <c r="E53" s="45" t="s">
        <v>1316</v>
      </c>
      <c r="F53" s="45" t="s">
        <v>7</v>
      </c>
      <c r="G53" s="46" t="s">
        <v>1304</v>
      </c>
      <c r="H53" s="57">
        <v>0.014999999999999999</v>
      </c>
      <c r="I53" s="58">
        <v>7744100</v>
      </c>
      <c r="J53" s="59">
        <f>ROUND(H53*I53,2)</f>
        <v>116161.5</v>
      </c>
      <c r="K53" s="60">
        <v>0.20999999999999999</v>
      </c>
      <c r="L53" s="61">
        <f>ROUND(J53*1.21,2)</f>
        <v>140555.42000000001</v>
      </c>
      <c r="M53" s="13"/>
      <c r="N53" s="2"/>
      <c r="O53" s="2"/>
      <c r="P53" s="2"/>
      <c r="Q53" s="33">
        <f>IF(ISNUMBER(K53),IF(H53&gt;0,IF(I53&gt;0,J53,0),0),0)</f>
        <v>116161.5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1316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1317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>
      <c r="A56" s="10"/>
      <c r="B56" s="44">
        <v>812</v>
      </c>
      <c r="C56" s="45" t="s">
        <v>1318</v>
      </c>
      <c r="D56" s="45" t="s">
        <v>7</v>
      </c>
      <c r="E56" s="45" t="s">
        <v>1319</v>
      </c>
      <c r="F56" s="45" t="s">
        <v>7</v>
      </c>
      <c r="G56" s="46" t="s">
        <v>124</v>
      </c>
      <c r="H56" s="57">
        <v>1</v>
      </c>
      <c r="I56" s="58">
        <v>50000</v>
      </c>
      <c r="J56" s="59">
        <f>ROUND(H56*I56,2)</f>
        <v>50000</v>
      </c>
      <c r="K56" s="60">
        <v>0.20999999999999999</v>
      </c>
      <c r="L56" s="61">
        <f>ROUND(J56*1.21,2)</f>
        <v>60500</v>
      </c>
      <c r="M56" s="13"/>
      <c r="N56" s="2"/>
      <c r="O56" s="2"/>
      <c r="P56" s="2"/>
      <c r="Q56" s="33">
        <f>IF(ISNUMBER(K56),IF(H56&gt;0,IF(I56&gt;0,J56,0),0),0)</f>
        <v>50000</v>
      </c>
      <c r="R56" s="9">
        <f>IF(ISNUMBER(K56)=FALSE,J56,0)</f>
        <v>0</v>
      </c>
    </row>
    <row r="57">
      <c r="A57" s="10"/>
      <c r="B57" s="51" t="s">
        <v>125</v>
      </c>
      <c r="C57" s="1"/>
      <c r="D57" s="1"/>
      <c r="E57" s="52" t="s">
        <v>1319</v>
      </c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127</v>
      </c>
      <c r="C58" s="54"/>
      <c r="D58" s="54"/>
      <c r="E58" s="55" t="s">
        <v>7</v>
      </c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4">
        <v>813</v>
      </c>
      <c r="C59" s="45" t="s">
        <v>1320</v>
      </c>
      <c r="D59" s="45" t="s">
        <v>7</v>
      </c>
      <c r="E59" s="45" t="s">
        <v>1321</v>
      </c>
      <c r="F59" s="45" t="s">
        <v>7</v>
      </c>
      <c r="G59" s="46" t="s">
        <v>124</v>
      </c>
      <c r="H59" s="57">
        <v>1</v>
      </c>
      <c r="I59" s="58">
        <v>20000</v>
      </c>
      <c r="J59" s="59">
        <f>ROUND(H59*I59,2)</f>
        <v>20000</v>
      </c>
      <c r="K59" s="60">
        <v>0.20999999999999999</v>
      </c>
      <c r="L59" s="61">
        <f>ROUND(J59*1.21,2)</f>
        <v>24200</v>
      </c>
      <c r="M59" s="13"/>
      <c r="N59" s="2"/>
      <c r="O59" s="2"/>
      <c r="P59" s="2"/>
      <c r="Q59" s="33">
        <f>IF(ISNUMBER(K59),IF(H59&gt;0,IF(I59&gt;0,J59,0),0),0)</f>
        <v>20000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1321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7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 thickBot="1" ht="25" customHeight="1">
      <c r="A62" s="10"/>
      <c r="B62" s="1"/>
      <c r="C62" s="62">
        <v>0</v>
      </c>
      <c r="D62" s="1"/>
      <c r="E62" s="63" t="s">
        <v>108</v>
      </c>
      <c r="F62" s="1"/>
      <c r="G62" s="64" t="s">
        <v>137</v>
      </c>
      <c r="H62" s="65">
        <f>J35+J38+J41+J44+J47+J50+J53+J56+J59</f>
        <v>466315.5</v>
      </c>
      <c r="I62" s="64" t="s">
        <v>138</v>
      </c>
      <c r="J62" s="66">
        <f>(L62-H62)</f>
        <v>97926.260000000009</v>
      </c>
      <c r="K62" s="64" t="s">
        <v>139</v>
      </c>
      <c r="L62" s="67">
        <f>ROUND((J35+J38+J41+J44+J47+J50+J53+J56+J59)*1.21,2)</f>
        <v>564241.76000000001</v>
      </c>
      <c r="M62" s="13"/>
      <c r="N62" s="2"/>
      <c r="O62" s="2"/>
      <c r="P62" s="2"/>
      <c r="Q62" s="33">
        <f>0+Q35+Q38+Q41+Q44+Q47+Q50+Q53+Q56+Q59</f>
        <v>466315.5</v>
      </c>
      <c r="R62" s="9">
        <f>0+R35+R38+R41+R44+R47+R50+R53+R56+R59</f>
        <v>0</v>
      </c>
      <c r="S62" s="68">
        <f>Q62*(1+J62)+R62</f>
        <v>45664999210.530006</v>
      </c>
    </row>
    <row r="63" thickTop="1" thickBot="1" ht="25" customHeight="1">
      <c r="A63" s="10"/>
      <c r="B63" s="69"/>
      <c r="C63" s="69"/>
      <c r="D63" s="69"/>
      <c r="E63" s="70"/>
      <c r="F63" s="69"/>
      <c r="G63" s="71" t="s">
        <v>140</v>
      </c>
      <c r="H63" s="72">
        <f>0+J35+J38+J41+J44+J47+J50+J53+J56+J59</f>
        <v>466315.5</v>
      </c>
      <c r="I63" s="71" t="s">
        <v>141</v>
      </c>
      <c r="J63" s="73">
        <f>0+J62</f>
        <v>97926.260000000009</v>
      </c>
      <c r="K63" s="71" t="s">
        <v>142</v>
      </c>
      <c r="L63" s="74">
        <f>0+L62</f>
        <v>564241.76000000001</v>
      </c>
      <c r="M63" s="13"/>
      <c r="N63" s="2"/>
      <c r="O63" s="2"/>
      <c r="P63" s="2"/>
      <c r="Q63" s="2"/>
    </row>
    <row r="64" ht="40" customHeight="1">
      <c r="A64" s="10"/>
      <c r="B64" s="75" t="s">
        <v>143</v>
      </c>
      <c r="C64" s="1"/>
      <c r="D64" s="1"/>
      <c r="E64" s="1"/>
      <c r="F64" s="1"/>
      <c r="G64" s="1"/>
      <c r="H64" s="43"/>
      <c r="I64" s="1"/>
      <c r="J64" s="43"/>
      <c r="K64" s="1"/>
      <c r="L64" s="1"/>
      <c r="M64" s="13"/>
      <c r="N64" s="2"/>
      <c r="O64" s="2"/>
      <c r="P64" s="2"/>
      <c r="Q64" s="2"/>
    </row>
    <row r="65">
      <c r="A65" s="10"/>
      <c r="B65" s="44">
        <v>814</v>
      </c>
      <c r="C65" s="45" t="s">
        <v>1322</v>
      </c>
      <c r="D65" s="45" t="s">
        <v>7</v>
      </c>
      <c r="E65" s="45" t="s">
        <v>1323</v>
      </c>
      <c r="F65" s="45" t="s">
        <v>7</v>
      </c>
      <c r="G65" s="46" t="s">
        <v>879</v>
      </c>
      <c r="H65" s="47">
        <v>120</v>
      </c>
      <c r="I65" s="26">
        <v>145</v>
      </c>
      <c r="J65" s="48">
        <f>ROUND(H65*I65,2)</f>
        <v>17400</v>
      </c>
      <c r="K65" s="49">
        <v>0.20999999999999999</v>
      </c>
      <c r="L65" s="50">
        <f>ROUND(J65*1.21,2)</f>
        <v>21054</v>
      </c>
      <c r="M65" s="13"/>
      <c r="N65" s="2"/>
      <c r="O65" s="2"/>
      <c r="P65" s="2"/>
      <c r="Q65" s="33">
        <f>IF(ISNUMBER(K65),IF(H65&gt;0,IF(I65&gt;0,J65,0),0),0)</f>
        <v>17400</v>
      </c>
      <c r="R65" s="9">
        <f>IF(ISNUMBER(K65)=FALSE,J65,0)</f>
        <v>0</v>
      </c>
    </row>
    <row r="66">
      <c r="A66" s="10"/>
      <c r="B66" s="51" t="s">
        <v>125</v>
      </c>
      <c r="C66" s="1"/>
      <c r="D66" s="1"/>
      <c r="E66" s="52" t="s">
        <v>1323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3" t="s">
        <v>127</v>
      </c>
      <c r="C67" s="54"/>
      <c r="D67" s="54"/>
      <c r="E67" s="55" t="s">
        <v>1324</v>
      </c>
      <c r="F67" s="54"/>
      <c r="G67" s="54"/>
      <c r="H67" s="56"/>
      <c r="I67" s="54"/>
      <c r="J67" s="56"/>
      <c r="K67" s="54"/>
      <c r="L67" s="54"/>
      <c r="M67" s="13"/>
      <c r="N67" s="2"/>
      <c r="O67" s="2"/>
      <c r="P67" s="2"/>
      <c r="Q67" s="2"/>
    </row>
    <row r="68" thickTop="1">
      <c r="A68" s="10"/>
      <c r="B68" s="44">
        <v>815</v>
      </c>
      <c r="C68" s="45" t="s">
        <v>1325</v>
      </c>
      <c r="D68" s="45" t="s">
        <v>7</v>
      </c>
      <c r="E68" s="45" t="s">
        <v>1326</v>
      </c>
      <c r="F68" s="45" t="s">
        <v>7</v>
      </c>
      <c r="G68" s="46" t="s">
        <v>1327</v>
      </c>
      <c r="H68" s="57">
        <v>20</v>
      </c>
      <c r="I68" s="58">
        <v>73</v>
      </c>
      <c r="J68" s="59">
        <f>ROUND(H68*I68,2)</f>
        <v>1460</v>
      </c>
      <c r="K68" s="60">
        <v>0.20999999999999999</v>
      </c>
      <c r="L68" s="61">
        <f>ROUND(J68*1.21,2)</f>
        <v>1766.5999999999999</v>
      </c>
      <c r="M68" s="13"/>
      <c r="N68" s="2"/>
      <c r="O68" s="2"/>
      <c r="P68" s="2"/>
      <c r="Q68" s="33">
        <f>IF(ISNUMBER(K68),IF(H68&gt;0,IF(I68&gt;0,J68,0),0),0)</f>
        <v>1460</v>
      </c>
      <c r="R68" s="9">
        <f>IF(ISNUMBER(K68)=FALSE,J68,0)</f>
        <v>0</v>
      </c>
    </row>
    <row r="69">
      <c r="A69" s="10"/>
      <c r="B69" s="51" t="s">
        <v>125</v>
      </c>
      <c r="C69" s="1"/>
      <c r="D69" s="1"/>
      <c r="E69" s="52" t="s">
        <v>1326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3" t="s">
        <v>127</v>
      </c>
      <c r="C70" s="54"/>
      <c r="D70" s="54"/>
      <c r="E70" s="55" t="s">
        <v>7</v>
      </c>
      <c r="F70" s="54"/>
      <c r="G70" s="54"/>
      <c r="H70" s="56"/>
      <c r="I70" s="54"/>
      <c r="J70" s="56"/>
      <c r="K70" s="54"/>
      <c r="L70" s="54"/>
      <c r="M70" s="13"/>
      <c r="N70" s="2"/>
      <c r="O70" s="2"/>
      <c r="P70" s="2"/>
      <c r="Q70" s="2"/>
    </row>
    <row r="71" thickTop="1">
      <c r="A71" s="10"/>
      <c r="B71" s="44">
        <v>816</v>
      </c>
      <c r="C71" s="45" t="s">
        <v>1328</v>
      </c>
      <c r="D71" s="45" t="s">
        <v>7</v>
      </c>
      <c r="E71" s="45" t="s">
        <v>1329</v>
      </c>
      <c r="F71" s="45" t="s">
        <v>7</v>
      </c>
      <c r="G71" s="46" t="s">
        <v>181</v>
      </c>
      <c r="H71" s="57">
        <v>22.800000000000001</v>
      </c>
      <c r="I71" s="58">
        <v>597</v>
      </c>
      <c r="J71" s="59">
        <f>ROUND(H71*I71,2)</f>
        <v>13611.6</v>
      </c>
      <c r="K71" s="60">
        <v>0.20999999999999999</v>
      </c>
      <c r="L71" s="61">
        <f>ROUND(J71*1.21,2)</f>
        <v>16470.040000000001</v>
      </c>
      <c r="M71" s="13"/>
      <c r="N71" s="2"/>
      <c r="O71" s="2"/>
      <c r="P71" s="2"/>
      <c r="Q71" s="33">
        <f>IF(ISNUMBER(K71),IF(H71&gt;0,IF(I71&gt;0,J71,0),0),0)</f>
        <v>13611.6</v>
      </c>
      <c r="R71" s="9">
        <f>IF(ISNUMBER(K71)=FALSE,J71,0)</f>
        <v>0</v>
      </c>
    </row>
    <row r="72">
      <c r="A72" s="10"/>
      <c r="B72" s="51" t="s">
        <v>125</v>
      </c>
      <c r="C72" s="1"/>
      <c r="D72" s="1"/>
      <c r="E72" s="52" t="s">
        <v>1329</v>
      </c>
      <c r="F72" s="1"/>
      <c r="G72" s="1"/>
      <c r="H72" s="43"/>
      <c r="I72" s="1"/>
      <c r="J72" s="43"/>
      <c r="K72" s="1"/>
      <c r="L72" s="1"/>
      <c r="M72" s="13"/>
      <c r="N72" s="2"/>
      <c r="O72" s="2"/>
      <c r="P72" s="2"/>
      <c r="Q72" s="2"/>
    </row>
    <row r="73" thickBot="1">
      <c r="A73" s="10"/>
      <c r="B73" s="53" t="s">
        <v>127</v>
      </c>
      <c r="C73" s="54"/>
      <c r="D73" s="54"/>
      <c r="E73" s="55" t="s">
        <v>1579</v>
      </c>
      <c r="F73" s="54"/>
      <c r="G73" s="54"/>
      <c r="H73" s="56"/>
      <c r="I73" s="54"/>
      <c r="J73" s="56"/>
      <c r="K73" s="54"/>
      <c r="L73" s="54"/>
      <c r="M73" s="13"/>
      <c r="N73" s="2"/>
      <c r="O73" s="2"/>
      <c r="P73" s="2"/>
      <c r="Q73" s="2"/>
    </row>
    <row r="74" thickTop="1">
      <c r="A74" s="10"/>
      <c r="B74" s="44">
        <v>817</v>
      </c>
      <c r="C74" s="45" t="s">
        <v>1331</v>
      </c>
      <c r="D74" s="45" t="s">
        <v>7</v>
      </c>
      <c r="E74" s="45" t="s">
        <v>1332</v>
      </c>
      <c r="F74" s="45" t="s">
        <v>7</v>
      </c>
      <c r="G74" s="46" t="s">
        <v>181</v>
      </c>
      <c r="H74" s="57">
        <v>12</v>
      </c>
      <c r="I74" s="58">
        <v>309</v>
      </c>
      <c r="J74" s="59">
        <f>ROUND(H74*I74,2)</f>
        <v>3708</v>
      </c>
      <c r="K74" s="60">
        <v>0.20999999999999999</v>
      </c>
      <c r="L74" s="61">
        <f>ROUND(J74*1.21,2)</f>
        <v>4486.6800000000003</v>
      </c>
      <c r="M74" s="13"/>
      <c r="N74" s="2"/>
      <c r="O74" s="2"/>
      <c r="P74" s="2"/>
      <c r="Q74" s="33">
        <f>IF(ISNUMBER(K74),IF(H74&gt;0,IF(I74&gt;0,J74,0),0),0)</f>
        <v>3708</v>
      </c>
      <c r="R74" s="9">
        <f>IF(ISNUMBER(K74)=FALSE,J74,0)</f>
        <v>0</v>
      </c>
    </row>
    <row r="75">
      <c r="A75" s="10"/>
      <c r="B75" s="51" t="s">
        <v>125</v>
      </c>
      <c r="C75" s="1"/>
      <c r="D75" s="1"/>
      <c r="E75" s="52" t="s">
        <v>1332</v>
      </c>
      <c r="F75" s="1"/>
      <c r="G75" s="1"/>
      <c r="H75" s="43"/>
      <c r="I75" s="1"/>
      <c r="J75" s="43"/>
      <c r="K75" s="1"/>
      <c r="L75" s="1"/>
      <c r="M75" s="13"/>
      <c r="N75" s="2"/>
      <c r="O75" s="2"/>
      <c r="P75" s="2"/>
      <c r="Q75" s="2"/>
    </row>
    <row r="76" thickBot="1">
      <c r="A76" s="10"/>
      <c r="B76" s="53" t="s">
        <v>127</v>
      </c>
      <c r="C76" s="54"/>
      <c r="D76" s="54"/>
      <c r="E76" s="55" t="s">
        <v>1580</v>
      </c>
      <c r="F76" s="54"/>
      <c r="G76" s="54"/>
      <c r="H76" s="56"/>
      <c r="I76" s="54"/>
      <c r="J76" s="56"/>
      <c r="K76" s="54"/>
      <c r="L76" s="54"/>
      <c r="M76" s="13"/>
      <c r="N76" s="2"/>
      <c r="O76" s="2"/>
      <c r="P76" s="2"/>
      <c r="Q76" s="2"/>
    </row>
    <row r="77" thickTop="1">
      <c r="A77" s="10"/>
      <c r="B77" s="44">
        <v>818</v>
      </c>
      <c r="C77" s="45" t="s">
        <v>1334</v>
      </c>
      <c r="D77" s="45" t="s">
        <v>7</v>
      </c>
      <c r="E77" s="45" t="s">
        <v>1335</v>
      </c>
      <c r="F77" s="45" t="s">
        <v>7</v>
      </c>
      <c r="G77" s="46" t="s">
        <v>181</v>
      </c>
      <c r="H77" s="57">
        <v>400</v>
      </c>
      <c r="I77" s="58">
        <v>37.5</v>
      </c>
      <c r="J77" s="59">
        <f>ROUND(H77*I77,2)</f>
        <v>15000</v>
      </c>
      <c r="K77" s="60">
        <v>0.20999999999999999</v>
      </c>
      <c r="L77" s="61">
        <f>ROUND(J77*1.21,2)</f>
        <v>18150</v>
      </c>
      <c r="M77" s="13"/>
      <c r="N77" s="2"/>
      <c r="O77" s="2"/>
      <c r="P77" s="2"/>
      <c r="Q77" s="33">
        <f>IF(ISNUMBER(K77),IF(H77&gt;0,IF(I77&gt;0,J77,0),0),0)</f>
        <v>15000</v>
      </c>
      <c r="R77" s="9">
        <f>IF(ISNUMBER(K77)=FALSE,J77,0)</f>
        <v>0</v>
      </c>
    </row>
    <row r="78">
      <c r="A78" s="10"/>
      <c r="B78" s="51" t="s">
        <v>125</v>
      </c>
      <c r="C78" s="1"/>
      <c r="D78" s="1"/>
      <c r="E78" s="52" t="s">
        <v>1335</v>
      </c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 thickBot="1">
      <c r="A79" s="10"/>
      <c r="B79" s="53" t="s">
        <v>127</v>
      </c>
      <c r="C79" s="54"/>
      <c r="D79" s="54"/>
      <c r="E79" s="55" t="s">
        <v>1581</v>
      </c>
      <c r="F79" s="54"/>
      <c r="G79" s="54"/>
      <c r="H79" s="56"/>
      <c r="I79" s="54"/>
      <c r="J79" s="56"/>
      <c r="K79" s="54"/>
      <c r="L79" s="54"/>
      <c r="M79" s="13"/>
      <c r="N79" s="2"/>
      <c r="O79" s="2"/>
      <c r="P79" s="2"/>
      <c r="Q79" s="2"/>
    </row>
    <row r="80" thickTop="1">
      <c r="A80" s="10"/>
      <c r="B80" s="44">
        <v>819</v>
      </c>
      <c r="C80" s="45" t="s">
        <v>1337</v>
      </c>
      <c r="D80" s="45" t="s">
        <v>7</v>
      </c>
      <c r="E80" s="45" t="s">
        <v>1338</v>
      </c>
      <c r="F80" s="45" t="s">
        <v>7</v>
      </c>
      <c r="G80" s="46" t="s">
        <v>181</v>
      </c>
      <c r="H80" s="57">
        <v>400</v>
      </c>
      <c r="I80" s="58">
        <v>15.199999999999999</v>
      </c>
      <c r="J80" s="59">
        <f>ROUND(H80*I80,2)</f>
        <v>6080</v>
      </c>
      <c r="K80" s="60">
        <v>0.20999999999999999</v>
      </c>
      <c r="L80" s="61">
        <f>ROUND(J80*1.21,2)</f>
        <v>7356.8000000000002</v>
      </c>
      <c r="M80" s="13"/>
      <c r="N80" s="2"/>
      <c r="O80" s="2"/>
      <c r="P80" s="2"/>
      <c r="Q80" s="33">
        <f>IF(ISNUMBER(K80),IF(H80&gt;0,IF(I80&gt;0,J80,0),0),0)</f>
        <v>6080</v>
      </c>
      <c r="R80" s="9">
        <f>IF(ISNUMBER(K80)=FALSE,J80,0)</f>
        <v>0</v>
      </c>
    </row>
    <row r="81">
      <c r="A81" s="10"/>
      <c r="B81" s="51" t="s">
        <v>125</v>
      </c>
      <c r="C81" s="1"/>
      <c r="D81" s="1"/>
      <c r="E81" s="52" t="s">
        <v>1338</v>
      </c>
      <c r="F81" s="1"/>
      <c r="G81" s="1"/>
      <c r="H81" s="43"/>
      <c r="I81" s="1"/>
      <c r="J81" s="43"/>
      <c r="K81" s="1"/>
      <c r="L81" s="1"/>
      <c r="M81" s="13"/>
      <c r="N81" s="2"/>
      <c r="O81" s="2"/>
      <c r="P81" s="2"/>
      <c r="Q81" s="2"/>
    </row>
    <row r="82" thickBot="1">
      <c r="A82" s="10"/>
      <c r="B82" s="53" t="s">
        <v>127</v>
      </c>
      <c r="C82" s="54"/>
      <c r="D82" s="54"/>
      <c r="E82" s="55" t="s">
        <v>7</v>
      </c>
      <c r="F82" s="54"/>
      <c r="G82" s="54"/>
      <c r="H82" s="56"/>
      <c r="I82" s="54"/>
      <c r="J82" s="56"/>
      <c r="K82" s="54"/>
      <c r="L82" s="54"/>
      <c r="M82" s="13"/>
      <c r="N82" s="2"/>
      <c r="O82" s="2"/>
      <c r="P82" s="2"/>
      <c r="Q82" s="2"/>
    </row>
    <row r="83" thickTop="1">
      <c r="A83" s="10"/>
      <c r="B83" s="44">
        <v>820</v>
      </c>
      <c r="C83" s="45" t="s">
        <v>1339</v>
      </c>
      <c r="D83" s="45" t="s">
        <v>7</v>
      </c>
      <c r="E83" s="45" t="s">
        <v>1340</v>
      </c>
      <c r="F83" s="45" t="s">
        <v>7</v>
      </c>
      <c r="G83" s="46" t="s">
        <v>181</v>
      </c>
      <c r="H83" s="57">
        <v>146</v>
      </c>
      <c r="I83" s="58">
        <v>83.799999999999997</v>
      </c>
      <c r="J83" s="59">
        <f>ROUND(H83*I83,2)</f>
        <v>12234.799999999999</v>
      </c>
      <c r="K83" s="60">
        <v>0.20999999999999999</v>
      </c>
      <c r="L83" s="61">
        <f>ROUND(J83*1.21,2)</f>
        <v>14804.110000000001</v>
      </c>
      <c r="M83" s="13"/>
      <c r="N83" s="2"/>
      <c r="O83" s="2"/>
      <c r="P83" s="2"/>
      <c r="Q83" s="33">
        <f>IF(ISNUMBER(K83),IF(H83&gt;0,IF(I83&gt;0,J83,0),0),0)</f>
        <v>12234.799999999999</v>
      </c>
      <c r="R83" s="9">
        <f>IF(ISNUMBER(K83)=FALSE,J83,0)</f>
        <v>0</v>
      </c>
    </row>
    <row r="84">
      <c r="A84" s="10"/>
      <c r="B84" s="51" t="s">
        <v>125</v>
      </c>
      <c r="C84" s="1"/>
      <c r="D84" s="1"/>
      <c r="E84" s="52" t="s">
        <v>1340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127</v>
      </c>
      <c r="C85" s="54"/>
      <c r="D85" s="54"/>
      <c r="E85" s="55" t="s">
        <v>1582</v>
      </c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>
      <c r="A86" s="10"/>
      <c r="B86" s="44">
        <v>821</v>
      </c>
      <c r="C86" s="45" t="s">
        <v>1342</v>
      </c>
      <c r="D86" s="45" t="s">
        <v>7</v>
      </c>
      <c r="E86" s="45" t="s">
        <v>1343</v>
      </c>
      <c r="F86" s="45" t="s">
        <v>7</v>
      </c>
      <c r="G86" s="46" t="s">
        <v>181</v>
      </c>
      <c r="H86" s="57">
        <v>146</v>
      </c>
      <c r="I86" s="58">
        <v>46.200000000000003</v>
      </c>
      <c r="J86" s="59">
        <f>ROUND(H86*I86,2)</f>
        <v>6745.1999999999998</v>
      </c>
      <c r="K86" s="60">
        <v>0.20999999999999999</v>
      </c>
      <c r="L86" s="61">
        <f>ROUND(J86*1.21,2)</f>
        <v>8161.6899999999996</v>
      </c>
      <c r="M86" s="13"/>
      <c r="N86" s="2"/>
      <c r="O86" s="2"/>
      <c r="P86" s="2"/>
      <c r="Q86" s="33">
        <f>IF(ISNUMBER(K86),IF(H86&gt;0,IF(I86&gt;0,J86,0),0),0)</f>
        <v>6745.1999999999998</v>
      </c>
      <c r="R86" s="9">
        <f>IF(ISNUMBER(K86)=FALSE,J86,0)</f>
        <v>0</v>
      </c>
    </row>
    <row r="87">
      <c r="A87" s="10"/>
      <c r="B87" s="51" t="s">
        <v>125</v>
      </c>
      <c r="C87" s="1"/>
      <c r="D87" s="1"/>
      <c r="E87" s="52" t="s">
        <v>1343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3" t="s">
        <v>127</v>
      </c>
      <c r="C88" s="54"/>
      <c r="D88" s="54"/>
      <c r="E88" s="55" t="s">
        <v>7</v>
      </c>
      <c r="F88" s="54"/>
      <c r="G88" s="54"/>
      <c r="H88" s="56"/>
      <c r="I88" s="54"/>
      <c r="J88" s="56"/>
      <c r="K88" s="54"/>
      <c r="L88" s="54"/>
      <c r="M88" s="13"/>
      <c r="N88" s="2"/>
      <c r="O88" s="2"/>
      <c r="P88" s="2"/>
      <c r="Q88" s="2"/>
    </row>
    <row r="89" thickTop="1">
      <c r="A89" s="10"/>
      <c r="B89" s="44">
        <v>822</v>
      </c>
      <c r="C89" s="45" t="s">
        <v>1344</v>
      </c>
      <c r="D89" s="45" t="s">
        <v>7</v>
      </c>
      <c r="E89" s="45" t="s">
        <v>1345</v>
      </c>
      <c r="F89" s="45" t="s">
        <v>7</v>
      </c>
      <c r="G89" s="46" t="s">
        <v>181</v>
      </c>
      <c r="H89" s="57">
        <v>88</v>
      </c>
      <c r="I89" s="58">
        <v>221</v>
      </c>
      <c r="J89" s="59">
        <f>ROUND(H89*I89,2)</f>
        <v>19448</v>
      </c>
      <c r="K89" s="60">
        <v>0.20999999999999999</v>
      </c>
      <c r="L89" s="61">
        <f>ROUND(J89*1.21,2)</f>
        <v>23532.080000000002</v>
      </c>
      <c r="M89" s="13"/>
      <c r="N89" s="2"/>
      <c r="O89" s="2"/>
      <c r="P89" s="2"/>
      <c r="Q89" s="33">
        <f>IF(ISNUMBER(K89),IF(H89&gt;0,IF(I89&gt;0,J89,0),0),0)</f>
        <v>19448</v>
      </c>
      <c r="R89" s="9">
        <f>IF(ISNUMBER(K89)=FALSE,J89,0)</f>
        <v>0</v>
      </c>
    </row>
    <row r="90">
      <c r="A90" s="10"/>
      <c r="B90" s="51" t="s">
        <v>125</v>
      </c>
      <c r="C90" s="1"/>
      <c r="D90" s="1"/>
      <c r="E90" s="52" t="s">
        <v>1345</v>
      </c>
      <c r="F90" s="1"/>
      <c r="G90" s="1"/>
      <c r="H90" s="43"/>
      <c r="I90" s="1"/>
      <c r="J90" s="43"/>
      <c r="K90" s="1"/>
      <c r="L90" s="1"/>
      <c r="M90" s="13"/>
      <c r="N90" s="2"/>
      <c r="O90" s="2"/>
      <c r="P90" s="2"/>
      <c r="Q90" s="2"/>
    </row>
    <row r="91" thickBot="1">
      <c r="A91" s="10"/>
      <c r="B91" s="53" t="s">
        <v>127</v>
      </c>
      <c r="C91" s="54"/>
      <c r="D91" s="54"/>
      <c r="E91" s="55" t="s">
        <v>1583</v>
      </c>
      <c r="F91" s="54"/>
      <c r="G91" s="54"/>
      <c r="H91" s="56"/>
      <c r="I91" s="54"/>
      <c r="J91" s="56"/>
      <c r="K91" s="54"/>
      <c r="L91" s="54"/>
      <c r="M91" s="13"/>
      <c r="N91" s="2"/>
      <c r="O91" s="2"/>
      <c r="P91" s="2"/>
      <c r="Q91" s="2"/>
    </row>
    <row r="92" thickTop="1">
      <c r="A92" s="10"/>
      <c r="B92" s="44">
        <v>823</v>
      </c>
      <c r="C92" s="45" t="s">
        <v>1347</v>
      </c>
      <c r="D92" s="45" t="s">
        <v>7</v>
      </c>
      <c r="E92" s="45" t="s">
        <v>1348</v>
      </c>
      <c r="F92" s="45" t="s">
        <v>7</v>
      </c>
      <c r="G92" s="46" t="s">
        <v>181</v>
      </c>
      <c r="H92" s="57">
        <v>88</v>
      </c>
      <c r="I92" s="58">
        <v>58.299999999999997</v>
      </c>
      <c r="J92" s="59">
        <f>ROUND(H92*I92,2)</f>
        <v>5130.3999999999996</v>
      </c>
      <c r="K92" s="60">
        <v>0.20999999999999999</v>
      </c>
      <c r="L92" s="61">
        <f>ROUND(J92*1.21,2)</f>
        <v>6207.7799999999997</v>
      </c>
      <c r="M92" s="13"/>
      <c r="N92" s="2"/>
      <c r="O92" s="2"/>
      <c r="P92" s="2"/>
      <c r="Q92" s="33">
        <f>IF(ISNUMBER(K92),IF(H92&gt;0,IF(I92&gt;0,J92,0),0),0)</f>
        <v>5130.3999999999996</v>
      </c>
      <c r="R92" s="9">
        <f>IF(ISNUMBER(K92)=FALSE,J92,0)</f>
        <v>0</v>
      </c>
    </row>
    <row r="93">
      <c r="A93" s="10"/>
      <c r="B93" s="51" t="s">
        <v>125</v>
      </c>
      <c r="C93" s="1"/>
      <c r="D93" s="1"/>
      <c r="E93" s="52" t="s">
        <v>1348</v>
      </c>
      <c r="F93" s="1"/>
      <c r="G93" s="1"/>
      <c r="H93" s="43"/>
      <c r="I93" s="1"/>
      <c r="J93" s="43"/>
      <c r="K93" s="1"/>
      <c r="L93" s="1"/>
      <c r="M93" s="13"/>
      <c r="N93" s="2"/>
      <c r="O93" s="2"/>
      <c r="P93" s="2"/>
      <c r="Q93" s="2"/>
    </row>
    <row r="94" thickBot="1">
      <c r="A94" s="10"/>
      <c r="B94" s="53" t="s">
        <v>127</v>
      </c>
      <c r="C94" s="54"/>
      <c r="D94" s="54"/>
      <c r="E94" s="55" t="s">
        <v>7</v>
      </c>
      <c r="F94" s="54"/>
      <c r="G94" s="54"/>
      <c r="H94" s="56"/>
      <c r="I94" s="54"/>
      <c r="J94" s="56"/>
      <c r="K94" s="54"/>
      <c r="L94" s="54"/>
      <c r="M94" s="13"/>
      <c r="N94" s="2"/>
      <c r="O94" s="2"/>
      <c r="P94" s="2"/>
      <c r="Q94" s="2"/>
    </row>
    <row r="95" thickTop="1">
      <c r="A95" s="10"/>
      <c r="B95" s="44">
        <v>824</v>
      </c>
      <c r="C95" s="45" t="s">
        <v>1349</v>
      </c>
      <c r="D95" s="45" t="s">
        <v>7</v>
      </c>
      <c r="E95" s="45" t="s">
        <v>1350</v>
      </c>
      <c r="F95" s="45" t="s">
        <v>7</v>
      </c>
      <c r="G95" s="46" t="s">
        <v>169</v>
      </c>
      <c r="H95" s="57">
        <v>0</v>
      </c>
      <c r="I95" s="58">
        <v>19.399999999999999</v>
      </c>
      <c r="J95" s="59">
        <f>ROUND(H95*I95,2)</f>
        <v>0</v>
      </c>
      <c r="K95" s="60">
        <v>0.20999999999999999</v>
      </c>
      <c r="L95" s="61">
        <f>ROUND(J95*1.21,2)</f>
        <v>0</v>
      </c>
      <c r="M95" s="13"/>
      <c r="N95" s="2"/>
      <c r="O95" s="2"/>
      <c r="P95" s="2"/>
      <c r="Q95" s="33">
        <f>IF(ISNUMBER(K95),IF(H95&gt;0,IF(I95&gt;0,J95,0),0),0)</f>
        <v>0</v>
      </c>
      <c r="R95" s="9">
        <f>IF(ISNUMBER(K95)=FALSE,J95,0)</f>
        <v>0</v>
      </c>
    </row>
    <row r="96">
      <c r="A96" s="10"/>
      <c r="B96" s="51" t="s">
        <v>125</v>
      </c>
      <c r="C96" s="1"/>
      <c r="D96" s="1"/>
      <c r="E96" s="52" t="s">
        <v>1350</v>
      </c>
      <c r="F96" s="1"/>
      <c r="G96" s="1"/>
      <c r="H96" s="43"/>
      <c r="I96" s="1"/>
      <c r="J96" s="43"/>
      <c r="K96" s="1"/>
      <c r="L96" s="1"/>
      <c r="M96" s="13"/>
      <c r="N96" s="2"/>
      <c r="O96" s="2"/>
      <c r="P96" s="2"/>
      <c r="Q96" s="2"/>
    </row>
    <row r="97" thickBot="1">
      <c r="A97" s="10"/>
      <c r="B97" s="53" t="s">
        <v>127</v>
      </c>
      <c r="C97" s="54"/>
      <c r="D97" s="54"/>
      <c r="E97" s="55" t="s">
        <v>1584</v>
      </c>
      <c r="F97" s="54"/>
      <c r="G97" s="54"/>
      <c r="H97" s="56"/>
      <c r="I97" s="54"/>
      <c r="J97" s="56"/>
      <c r="K97" s="54"/>
      <c r="L97" s="54"/>
      <c r="M97" s="13"/>
      <c r="N97" s="2"/>
      <c r="O97" s="2"/>
      <c r="P97" s="2"/>
      <c r="Q97" s="2"/>
    </row>
    <row r="98" thickTop="1">
      <c r="A98" s="10"/>
      <c r="B98" s="44">
        <v>825</v>
      </c>
      <c r="C98" s="45" t="s">
        <v>1352</v>
      </c>
      <c r="D98" s="45" t="s">
        <v>7</v>
      </c>
      <c r="E98" s="45" t="s">
        <v>1353</v>
      </c>
      <c r="F98" s="45" t="s">
        <v>7</v>
      </c>
      <c r="G98" s="46" t="s">
        <v>224</v>
      </c>
      <c r="H98" s="57">
        <v>64.481999999999999</v>
      </c>
      <c r="I98" s="58">
        <v>1220</v>
      </c>
      <c r="J98" s="59">
        <f>ROUND(H98*I98,2)</f>
        <v>78668.039999999994</v>
      </c>
      <c r="K98" s="60">
        <v>0.20999999999999999</v>
      </c>
      <c r="L98" s="61">
        <f>ROUND(J98*1.21,2)</f>
        <v>95188.330000000002</v>
      </c>
      <c r="M98" s="13"/>
      <c r="N98" s="2"/>
      <c r="O98" s="2"/>
      <c r="P98" s="2"/>
      <c r="Q98" s="33">
        <f>IF(ISNUMBER(K98),IF(H98&gt;0,IF(I98&gt;0,J98,0),0),0)</f>
        <v>78668.039999999994</v>
      </c>
      <c r="R98" s="9">
        <f>IF(ISNUMBER(K98)=FALSE,J98,0)</f>
        <v>0</v>
      </c>
    </row>
    <row r="99">
      <c r="A99" s="10"/>
      <c r="B99" s="51" t="s">
        <v>125</v>
      </c>
      <c r="C99" s="1"/>
      <c r="D99" s="1"/>
      <c r="E99" s="52" t="s">
        <v>1353</v>
      </c>
      <c r="F99" s="1"/>
      <c r="G99" s="1"/>
      <c r="H99" s="43"/>
      <c r="I99" s="1"/>
      <c r="J99" s="43"/>
      <c r="K99" s="1"/>
      <c r="L99" s="1"/>
      <c r="M99" s="13"/>
      <c r="N99" s="2"/>
      <c r="O99" s="2"/>
      <c r="P99" s="2"/>
      <c r="Q99" s="2"/>
    </row>
    <row r="100" thickBot="1">
      <c r="A100" s="10"/>
      <c r="B100" s="53" t="s">
        <v>127</v>
      </c>
      <c r="C100" s="54"/>
      <c r="D100" s="54"/>
      <c r="E100" s="55" t="s">
        <v>7</v>
      </c>
      <c r="F100" s="54"/>
      <c r="G100" s="54"/>
      <c r="H100" s="56"/>
      <c r="I100" s="54"/>
      <c r="J100" s="56"/>
      <c r="K100" s="54"/>
      <c r="L100" s="54"/>
      <c r="M100" s="13"/>
      <c r="N100" s="2"/>
      <c r="O100" s="2"/>
      <c r="P100" s="2"/>
      <c r="Q100" s="2"/>
    </row>
    <row r="101" thickTop="1">
      <c r="A101" s="10"/>
      <c r="B101" s="44">
        <v>826</v>
      </c>
      <c r="C101" s="45" t="s">
        <v>1354</v>
      </c>
      <c r="D101" s="45" t="s">
        <v>7</v>
      </c>
      <c r="E101" s="45" t="s">
        <v>1355</v>
      </c>
      <c r="F101" s="45" t="s">
        <v>7</v>
      </c>
      <c r="G101" s="46" t="s">
        <v>224</v>
      </c>
      <c r="H101" s="57">
        <v>257.928</v>
      </c>
      <c r="I101" s="58">
        <v>188</v>
      </c>
      <c r="J101" s="59">
        <f>ROUND(H101*I101,2)</f>
        <v>48490.459999999999</v>
      </c>
      <c r="K101" s="60">
        <v>0.20999999999999999</v>
      </c>
      <c r="L101" s="61">
        <f>ROUND(J101*1.21,2)</f>
        <v>58673.459999999999</v>
      </c>
      <c r="M101" s="13"/>
      <c r="N101" s="2"/>
      <c r="O101" s="2"/>
      <c r="P101" s="2"/>
      <c r="Q101" s="33">
        <f>IF(ISNUMBER(K101),IF(H101&gt;0,IF(I101&gt;0,J101,0),0),0)</f>
        <v>48490.459999999999</v>
      </c>
      <c r="R101" s="9">
        <f>IF(ISNUMBER(K101)=FALSE,J101,0)</f>
        <v>0</v>
      </c>
    </row>
    <row r="102">
      <c r="A102" s="10"/>
      <c r="B102" s="51" t="s">
        <v>125</v>
      </c>
      <c r="C102" s="1"/>
      <c r="D102" s="1"/>
      <c r="E102" s="52" t="s">
        <v>1355</v>
      </c>
      <c r="F102" s="1"/>
      <c r="G102" s="1"/>
      <c r="H102" s="43"/>
      <c r="I102" s="1"/>
      <c r="J102" s="43"/>
      <c r="K102" s="1"/>
      <c r="L102" s="1"/>
      <c r="M102" s="13"/>
      <c r="N102" s="2"/>
      <c r="O102" s="2"/>
      <c r="P102" s="2"/>
      <c r="Q102" s="2"/>
    </row>
    <row r="103" thickBot="1">
      <c r="A103" s="10"/>
      <c r="B103" s="53" t="s">
        <v>127</v>
      </c>
      <c r="C103" s="54"/>
      <c r="D103" s="54"/>
      <c r="E103" s="55" t="s">
        <v>7</v>
      </c>
      <c r="F103" s="54"/>
      <c r="G103" s="54"/>
      <c r="H103" s="56"/>
      <c r="I103" s="54"/>
      <c r="J103" s="56"/>
      <c r="K103" s="54"/>
      <c r="L103" s="54"/>
      <c r="M103" s="13"/>
      <c r="N103" s="2"/>
      <c r="O103" s="2"/>
      <c r="P103" s="2"/>
      <c r="Q103" s="2"/>
    </row>
    <row r="104" thickTop="1">
      <c r="A104" s="10"/>
      <c r="B104" s="44">
        <v>827</v>
      </c>
      <c r="C104" s="45" t="s">
        <v>1356</v>
      </c>
      <c r="D104" s="45" t="s">
        <v>7</v>
      </c>
      <c r="E104" s="45" t="s">
        <v>1357</v>
      </c>
      <c r="F104" s="45" t="s">
        <v>7</v>
      </c>
      <c r="G104" s="46" t="s">
        <v>224</v>
      </c>
      <c r="H104" s="57">
        <v>694.13699999999994</v>
      </c>
      <c r="I104" s="58">
        <v>329</v>
      </c>
      <c r="J104" s="59">
        <f>ROUND(H104*I104,2)</f>
        <v>228371.07000000001</v>
      </c>
      <c r="K104" s="60">
        <v>0.20999999999999999</v>
      </c>
      <c r="L104" s="61">
        <f>ROUND(J104*1.21,2)</f>
        <v>276328.98999999999</v>
      </c>
      <c r="M104" s="13"/>
      <c r="N104" s="2"/>
      <c r="O104" s="2"/>
      <c r="P104" s="2"/>
      <c r="Q104" s="33">
        <f>IF(ISNUMBER(K104),IF(H104&gt;0,IF(I104&gt;0,J104,0),0),0)</f>
        <v>228371.07000000001</v>
      </c>
      <c r="R104" s="9">
        <f>IF(ISNUMBER(K104)=FALSE,J104,0)</f>
        <v>0</v>
      </c>
    </row>
    <row r="105">
      <c r="A105" s="10"/>
      <c r="B105" s="51" t="s">
        <v>125</v>
      </c>
      <c r="C105" s="1"/>
      <c r="D105" s="1"/>
      <c r="E105" s="52" t="s">
        <v>1357</v>
      </c>
      <c r="F105" s="1"/>
      <c r="G105" s="1"/>
      <c r="H105" s="43"/>
      <c r="I105" s="1"/>
      <c r="J105" s="43"/>
      <c r="K105" s="1"/>
      <c r="L105" s="1"/>
      <c r="M105" s="13"/>
      <c r="N105" s="2"/>
      <c r="O105" s="2"/>
      <c r="P105" s="2"/>
      <c r="Q105" s="2"/>
    </row>
    <row r="106" thickBot="1">
      <c r="A106" s="10"/>
      <c r="B106" s="53" t="s">
        <v>127</v>
      </c>
      <c r="C106" s="54"/>
      <c r="D106" s="54"/>
      <c r="E106" s="55" t="s">
        <v>1585</v>
      </c>
      <c r="F106" s="54"/>
      <c r="G106" s="54"/>
      <c r="H106" s="56"/>
      <c r="I106" s="54"/>
      <c r="J106" s="56"/>
      <c r="K106" s="54"/>
      <c r="L106" s="54"/>
      <c r="M106" s="13"/>
      <c r="N106" s="2"/>
      <c r="O106" s="2"/>
      <c r="P106" s="2"/>
      <c r="Q106" s="2"/>
    </row>
    <row r="107" thickTop="1">
      <c r="A107" s="10"/>
      <c r="B107" s="44">
        <v>828</v>
      </c>
      <c r="C107" s="45" t="s">
        <v>1359</v>
      </c>
      <c r="D107" s="45" t="s">
        <v>7</v>
      </c>
      <c r="E107" s="45" t="s">
        <v>1360</v>
      </c>
      <c r="F107" s="45" t="s">
        <v>7</v>
      </c>
      <c r="G107" s="46" t="s">
        <v>224</v>
      </c>
      <c r="H107" s="57">
        <v>0.5</v>
      </c>
      <c r="I107" s="58">
        <v>1290</v>
      </c>
      <c r="J107" s="59">
        <f>ROUND(H107*I107,2)</f>
        <v>645</v>
      </c>
      <c r="K107" s="60">
        <v>0.20999999999999999</v>
      </c>
      <c r="L107" s="61">
        <f>ROUND(J107*1.21,2)</f>
        <v>780.45000000000005</v>
      </c>
      <c r="M107" s="13"/>
      <c r="N107" s="2"/>
      <c r="O107" s="2"/>
      <c r="P107" s="2"/>
      <c r="Q107" s="33">
        <f>IF(ISNUMBER(K107),IF(H107&gt;0,IF(I107&gt;0,J107,0),0),0)</f>
        <v>645</v>
      </c>
      <c r="R107" s="9">
        <f>IF(ISNUMBER(K107)=FALSE,J107,0)</f>
        <v>0</v>
      </c>
    </row>
    <row r="108">
      <c r="A108" s="10"/>
      <c r="B108" s="51" t="s">
        <v>125</v>
      </c>
      <c r="C108" s="1"/>
      <c r="D108" s="1"/>
      <c r="E108" s="52" t="s">
        <v>1360</v>
      </c>
      <c r="F108" s="1"/>
      <c r="G108" s="1"/>
      <c r="H108" s="43"/>
      <c r="I108" s="1"/>
      <c r="J108" s="43"/>
      <c r="K108" s="1"/>
      <c r="L108" s="1"/>
      <c r="M108" s="13"/>
      <c r="N108" s="2"/>
      <c r="O108" s="2"/>
      <c r="P108" s="2"/>
      <c r="Q108" s="2"/>
    </row>
    <row r="109" thickBot="1">
      <c r="A109" s="10"/>
      <c r="B109" s="53" t="s">
        <v>127</v>
      </c>
      <c r="C109" s="54"/>
      <c r="D109" s="54"/>
      <c r="E109" s="55" t="s">
        <v>1586</v>
      </c>
      <c r="F109" s="54"/>
      <c r="G109" s="54"/>
      <c r="H109" s="56"/>
      <c r="I109" s="54"/>
      <c r="J109" s="56"/>
      <c r="K109" s="54"/>
      <c r="L109" s="54"/>
      <c r="M109" s="13"/>
      <c r="N109" s="2"/>
      <c r="O109" s="2"/>
      <c r="P109" s="2"/>
      <c r="Q109" s="2"/>
    </row>
    <row r="110" thickTop="1">
      <c r="A110" s="10"/>
      <c r="B110" s="44">
        <v>829</v>
      </c>
      <c r="C110" s="45" t="s">
        <v>1362</v>
      </c>
      <c r="D110" s="45" t="s">
        <v>7</v>
      </c>
      <c r="E110" s="45" t="s">
        <v>1363</v>
      </c>
      <c r="F110" s="45" t="s">
        <v>7</v>
      </c>
      <c r="G110" s="46" t="s">
        <v>224</v>
      </c>
      <c r="H110" s="57">
        <v>63.543999999999997</v>
      </c>
      <c r="I110" s="58">
        <v>594</v>
      </c>
      <c r="J110" s="59">
        <f>ROUND(H110*I110,2)</f>
        <v>37745.139999999999</v>
      </c>
      <c r="K110" s="60">
        <v>0.20999999999999999</v>
      </c>
      <c r="L110" s="61">
        <f>ROUND(J110*1.21,2)</f>
        <v>45671.620000000003</v>
      </c>
      <c r="M110" s="13"/>
      <c r="N110" s="2"/>
      <c r="O110" s="2"/>
      <c r="P110" s="2"/>
      <c r="Q110" s="33">
        <f>IF(ISNUMBER(K110),IF(H110&gt;0,IF(I110&gt;0,J110,0),0),0)</f>
        <v>37745.139999999999</v>
      </c>
      <c r="R110" s="9">
        <f>IF(ISNUMBER(K110)=FALSE,J110,0)</f>
        <v>0</v>
      </c>
    </row>
    <row r="111">
      <c r="A111" s="10"/>
      <c r="B111" s="51" t="s">
        <v>125</v>
      </c>
      <c r="C111" s="1"/>
      <c r="D111" s="1"/>
      <c r="E111" s="52" t="s">
        <v>1363</v>
      </c>
      <c r="F111" s="1"/>
      <c r="G111" s="1"/>
      <c r="H111" s="43"/>
      <c r="I111" s="1"/>
      <c r="J111" s="43"/>
      <c r="K111" s="1"/>
      <c r="L111" s="1"/>
      <c r="M111" s="13"/>
      <c r="N111" s="2"/>
      <c r="O111" s="2"/>
      <c r="P111" s="2"/>
      <c r="Q111" s="2"/>
    </row>
    <row r="112" thickBot="1">
      <c r="A112" s="10"/>
      <c r="B112" s="53" t="s">
        <v>127</v>
      </c>
      <c r="C112" s="54"/>
      <c r="D112" s="54"/>
      <c r="E112" s="55" t="s">
        <v>1587</v>
      </c>
      <c r="F112" s="54"/>
      <c r="G112" s="54"/>
      <c r="H112" s="56"/>
      <c r="I112" s="54"/>
      <c r="J112" s="56"/>
      <c r="K112" s="54"/>
      <c r="L112" s="54"/>
      <c r="M112" s="13"/>
      <c r="N112" s="2"/>
      <c r="O112" s="2"/>
      <c r="P112" s="2"/>
      <c r="Q112" s="2"/>
    </row>
    <row r="113" thickTop="1">
      <c r="A113" s="10"/>
      <c r="B113" s="44">
        <v>830</v>
      </c>
      <c r="C113" s="45" t="s">
        <v>1588</v>
      </c>
      <c r="D113" s="45" t="s">
        <v>7</v>
      </c>
      <c r="E113" s="45" t="s">
        <v>1589</v>
      </c>
      <c r="F113" s="45" t="s">
        <v>7</v>
      </c>
      <c r="G113" s="46" t="s">
        <v>181</v>
      </c>
      <c r="H113" s="57">
        <v>11</v>
      </c>
      <c r="I113" s="58">
        <v>18000</v>
      </c>
      <c r="J113" s="59">
        <f>ROUND(H113*I113,2)</f>
        <v>198000</v>
      </c>
      <c r="K113" s="60">
        <v>0.20999999999999999</v>
      </c>
      <c r="L113" s="61">
        <f>ROUND(J113*1.21,2)</f>
        <v>239580</v>
      </c>
      <c r="M113" s="13"/>
      <c r="N113" s="2"/>
      <c r="O113" s="2"/>
      <c r="P113" s="2"/>
      <c r="Q113" s="33">
        <f>IF(ISNUMBER(K113),IF(H113&gt;0,IF(I113&gt;0,J113,0),0),0)</f>
        <v>198000</v>
      </c>
      <c r="R113" s="9">
        <f>IF(ISNUMBER(K113)=FALSE,J113,0)</f>
        <v>0</v>
      </c>
    </row>
    <row r="114">
      <c r="A114" s="10"/>
      <c r="B114" s="51" t="s">
        <v>125</v>
      </c>
      <c r="C114" s="1"/>
      <c r="D114" s="1"/>
      <c r="E114" s="52" t="s">
        <v>1589</v>
      </c>
      <c r="F114" s="1"/>
      <c r="G114" s="1"/>
      <c r="H114" s="43"/>
      <c r="I114" s="1"/>
      <c r="J114" s="43"/>
      <c r="K114" s="1"/>
      <c r="L114" s="1"/>
      <c r="M114" s="13"/>
      <c r="N114" s="2"/>
      <c r="O114" s="2"/>
      <c r="P114" s="2"/>
      <c r="Q114" s="2"/>
    </row>
    <row r="115" thickBot="1">
      <c r="A115" s="10"/>
      <c r="B115" s="53" t="s">
        <v>127</v>
      </c>
      <c r="C115" s="54"/>
      <c r="D115" s="54"/>
      <c r="E115" s="55" t="s">
        <v>7</v>
      </c>
      <c r="F115" s="54"/>
      <c r="G115" s="54"/>
      <c r="H115" s="56"/>
      <c r="I115" s="54"/>
      <c r="J115" s="56"/>
      <c r="K115" s="54"/>
      <c r="L115" s="54"/>
      <c r="M115" s="13"/>
      <c r="N115" s="2"/>
      <c r="O115" s="2"/>
      <c r="P115" s="2"/>
      <c r="Q115" s="2"/>
    </row>
    <row r="116" thickTop="1">
      <c r="A116" s="10"/>
      <c r="B116" s="44">
        <v>831</v>
      </c>
      <c r="C116" s="45" t="s">
        <v>1367</v>
      </c>
      <c r="D116" s="45" t="s">
        <v>7</v>
      </c>
      <c r="E116" s="45" t="s">
        <v>1368</v>
      </c>
      <c r="F116" s="45" t="s">
        <v>7</v>
      </c>
      <c r="G116" s="46" t="s">
        <v>169</v>
      </c>
      <c r="H116" s="57">
        <v>110</v>
      </c>
      <c r="I116" s="58">
        <v>150</v>
      </c>
      <c r="J116" s="59">
        <f>ROUND(H116*I116,2)</f>
        <v>16500</v>
      </c>
      <c r="K116" s="60">
        <v>0.20999999999999999</v>
      </c>
      <c r="L116" s="61">
        <f>ROUND(J116*1.21,2)</f>
        <v>19965</v>
      </c>
      <c r="M116" s="13"/>
      <c r="N116" s="2"/>
      <c r="O116" s="2"/>
      <c r="P116" s="2"/>
      <c r="Q116" s="33">
        <f>IF(ISNUMBER(K116),IF(H116&gt;0,IF(I116&gt;0,J116,0),0),0)</f>
        <v>16500</v>
      </c>
      <c r="R116" s="9">
        <f>IF(ISNUMBER(K116)=FALSE,J116,0)</f>
        <v>0</v>
      </c>
    </row>
    <row r="117">
      <c r="A117" s="10"/>
      <c r="B117" s="51" t="s">
        <v>125</v>
      </c>
      <c r="C117" s="1"/>
      <c r="D117" s="1"/>
      <c r="E117" s="52" t="s">
        <v>1368</v>
      </c>
      <c r="F117" s="1"/>
      <c r="G117" s="1"/>
      <c r="H117" s="43"/>
      <c r="I117" s="1"/>
      <c r="J117" s="43"/>
      <c r="K117" s="1"/>
      <c r="L117" s="1"/>
      <c r="M117" s="13"/>
      <c r="N117" s="2"/>
      <c r="O117" s="2"/>
      <c r="P117" s="2"/>
      <c r="Q117" s="2"/>
    </row>
    <row r="118" thickBot="1">
      <c r="A118" s="10"/>
      <c r="B118" s="53" t="s">
        <v>127</v>
      </c>
      <c r="C118" s="54"/>
      <c r="D118" s="54"/>
      <c r="E118" s="55" t="s">
        <v>1590</v>
      </c>
      <c r="F118" s="54"/>
      <c r="G118" s="54"/>
      <c r="H118" s="56"/>
      <c r="I118" s="54"/>
      <c r="J118" s="56"/>
      <c r="K118" s="54"/>
      <c r="L118" s="54"/>
      <c r="M118" s="13"/>
      <c r="N118" s="2"/>
      <c r="O118" s="2"/>
      <c r="P118" s="2"/>
      <c r="Q118" s="2"/>
    </row>
    <row r="119" thickTop="1">
      <c r="A119" s="10"/>
      <c r="B119" s="44">
        <v>832</v>
      </c>
      <c r="C119" s="45" t="s">
        <v>1370</v>
      </c>
      <c r="D119" s="45" t="s">
        <v>7</v>
      </c>
      <c r="E119" s="45" t="s">
        <v>1371</v>
      </c>
      <c r="F119" s="45" t="s">
        <v>7</v>
      </c>
      <c r="G119" s="46" t="s">
        <v>169</v>
      </c>
      <c r="H119" s="57">
        <v>165.80000000000001</v>
      </c>
      <c r="I119" s="58">
        <v>270</v>
      </c>
      <c r="J119" s="59">
        <f>ROUND(H119*I119,2)</f>
        <v>44766</v>
      </c>
      <c r="K119" s="60">
        <v>0.20999999999999999</v>
      </c>
      <c r="L119" s="61">
        <f>ROUND(J119*1.21,2)</f>
        <v>54166.860000000001</v>
      </c>
      <c r="M119" s="13"/>
      <c r="N119" s="2"/>
      <c r="O119" s="2"/>
      <c r="P119" s="2"/>
      <c r="Q119" s="33">
        <f>IF(ISNUMBER(K119),IF(H119&gt;0,IF(I119&gt;0,J119,0),0),0)</f>
        <v>44766</v>
      </c>
      <c r="R119" s="9">
        <f>IF(ISNUMBER(K119)=FALSE,J119,0)</f>
        <v>0</v>
      </c>
    </row>
    <row r="120">
      <c r="A120" s="10"/>
      <c r="B120" s="51" t="s">
        <v>125</v>
      </c>
      <c r="C120" s="1"/>
      <c r="D120" s="1"/>
      <c r="E120" s="52" t="s">
        <v>1371</v>
      </c>
      <c r="F120" s="1"/>
      <c r="G120" s="1"/>
      <c r="H120" s="43"/>
      <c r="I120" s="1"/>
      <c r="J120" s="43"/>
      <c r="K120" s="1"/>
      <c r="L120" s="1"/>
      <c r="M120" s="13"/>
      <c r="N120" s="2"/>
      <c r="O120" s="2"/>
      <c r="P120" s="2"/>
      <c r="Q120" s="2"/>
    </row>
    <row r="121" thickBot="1">
      <c r="A121" s="10"/>
      <c r="B121" s="53" t="s">
        <v>127</v>
      </c>
      <c r="C121" s="54"/>
      <c r="D121" s="54"/>
      <c r="E121" s="55" t="s">
        <v>1591</v>
      </c>
      <c r="F121" s="54"/>
      <c r="G121" s="54"/>
      <c r="H121" s="56"/>
      <c r="I121" s="54"/>
      <c r="J121" s="56"/>
      <c r="K121" s="54"/>
      <c r="L121" s="54"/>
      <c r="M121" s="13"/>
      <c r="N121" s="2"/>
      <c r="O121" s="2"/>
      <c r="P121" s="2"/>
      <c r="Q121" s="2"/>
    </row>
    <row r="122" thickTop="1">
      <c r="A122" s="10"/>
      <c r="B122" s="44">
        <v>833</v>
      </c>
      <c r="C122" s="45" t="s">
        <v>1373</v>
      </c>
      <c r="D122" s="45" t="s">
        <v>7</v>
      </c>
      <c r="E122" s="45" t="s">
        <v>1374</v>
      </c>
      <c r="F122" s="45" t="s">
        <v>7</v>
      </c>
      <c r="G122" s="46" t="s">
        <v>169</v>
      </c>
      <c r="H122" s="57">
        <v>110</v>
      </c>
      <c r="I122" s="58">
        <v>92.5</v>
      </c>
      <c r="J122" s="59">
        <f>ROUND(H122*I122,2)</f>
        <v>10175</v>
      </c>
      <c r="K122" s="60">
        <v>0.20999999999999999</v>
      </c>
      <c r="L122" s="61">
        <f>ROUND(J122*1.21,2)</f>
        <v>12311.75</v>
      </c>
      <c r="M122" s="13"/>
      <c r="N122" s="2"/>
      <c r="O122" s="2"/>
      <c r="P122" s="2"/>
      <c r="Q122" s="33">
        <f>IF(ISNUMBER(K122),IF(H122&gt;0,IF(I122&gt;0,J122,0),0),0)</f>
        <v>10175</v>
      </c>
      <c r="R122" s="9">
        <f>IF(ISNUMBER(K122)=FALSE,J122,0)</f>
        <v>0</v>
      </c>
    </row>
    <row r="123">
      <c r="A123" s="10"/>
      <c r="B123" s="51" t="s">
        <v>125</v>
      </c>
      <c r="C123" s="1"/>
      <c r="D123" s="1"/>
      <c r="E123" s="52" t="s">
        <v>1374</v>
      </c>
      <c r="F123" s="1"/>
      <c r="G123" s="1"/>
      <c r="H123" s="43"/>
      <c r="I123" s="1"/>
      <c r="J123" s="43"/>
      <c r="K123" s="1"/>
      <c r="L123" s="1"/>
      <c r="M123" s="13"/>
      <c r="N123" s="2"/>
      <c r="O123" s="2"/>
      <c r="P123" s="2"/>
      <c r="Q123" s="2"/>
    </row>
    <row r="124" thickBot="1">
      <c r="A124" s="10"/>
      <c r="B124" s="53" t="s">
        <v>127</v>
      </c>
      <c r="C124" s="54"/>
      <c r="D124" s="54"/>
      <c r="E124" s="55" t="s">
        <v>7</v>
      </c>
      <c r="F124" s="54"/>
      <c r="G124" s="54"/>
      <c r="H124" s="56"/>
      <c r="I124" s="54"/>
      <c r="J124" s="56"/>
      <c r="K124" s="54"/>
      <c r="L124" s="54"/>
      <c r="M124" s="13"/>
      <c r="N124" s="2"/>
      <c r="O124" s="2"/>
      <c r="P124" s="2"/>
      <c r="Q124" s="2"/>
    </row>
    <row r="125" thickTop="1">
      <c r="A125" s="10"/>
      <c r="B125" s="44">
        <v>834</v>
      </c>
      <c r="C125" s="45" t="s">
        <v>1375</v>
      </c>
      <c r="D125" s="45" t="s">
        <v>7</v>
      </c>
      <c r="E125" s="45" t="s">
        <v>1376</v>
      </c>
      <c r="F125" s="45" t="s">
        <v>7</v>
      </c>
      <c r="G125" s="46" t="s">
        <v>169</v>
      </c>
      <c r="H125" s="57">
        <v>165.80000000000001</v>
      </c>
      <c r="I125" s="58">
        <v>140</v>
      </c>
      <c r="J125" s="59">
        <f>ROUND(H125*I125,2)</f>
        <v>23212</v>
      </c>
      <c r="K125" s="60">
        <v>0.20999999999999999</v>
      </c>
      <c r="L125" s="61">
        <f>ROUND(J125*1.21,2)</f>
        <v>28086.52</v>
      </c>
      <c r="M125" s="13"/>
      <c r="N125" s="2"/>
      <c r="O125" s="2"/>
      <c r="P125" s="2"/>
      <c r="Q125" s="33">
        <f>IF(ISNUMBER(K125),IF(H125&gt;0,IF(I125&gt;0,J125,0),0),0)</f>
        <v>23212</v>
      </c>
      <c r="R125" s="9">
        <f>IF(ISNUMBER(K125)=FALSE,J125,0)</f>
        <v>0</v>
      </c>
    </row>
    <row r="126">
      <c r="A126" s="10"/>
      <c r="B126" s="51" t="s">
        <v>125</v>
      </c>
      <c r="C126" s="1"/>
      <c r="D126" s="1"/>
      <c r="E126" s="52" t="s">
        <v>1376</v>
      </c>
      <c r="F126" s="1"/>
      <c r="G126" s="1"/>
      <c r="H126" s="43"/>
      <c r="I126" s="1"/>
      <c r="J126" s="43"/>
      <c r="K126" s="1"/>
      <c r="L126" s="1"/>
      <c r="M126" s="13"/>
      <c r="N126" s="2"/>
      <c r="O126" s="2"/>
      <c r="P126" s="2"/>
      <c r="Q126" s="2"/>
    </row>
    <row r="127" thickBot="1">
      <c r="A127" s="10"/>
      <c r="B127" s="53" t="s">
        <v>127</v>
      </c>
      <c r="C127" s="54"/>
      <c r="D127" s="54"/>
      <c r="E127" s="55" t="s">
        <v>7</v>
      </c>
      <c r="F127" s="54"/>
      <c r="G127" s="54"/>
      <c r="H127" s="56"/>
      <c r="I127" s="54"/>
      <c r="J127" s="56"/>
      <c r="K127" s="54"/>
      <c r="L127" s="54"/>
      <c r="M127" s="13"/>
      <c r="N127" s="2"/>
      <c r="O127" s="2"/>
      <c r="P127" s="2"/>
      <c r="Q127" s="2"/>
    </row>
    <row r="128" thickTop="1">
      <c r="A128" s="10"/>
      <c r="B128" s="44">
        <v>835</v>
      </c>
      <c r="C128" s="45" t="s">
        <v>1377</v>
      </c>
      <c r="D128" s="45" t="s">
        <v>7</v>
      </c>
      <c r="E128" s="45" t="s">
        <v>1378</v>
      </c>
      <c r="F128" s="45" t="s">
        <v>7</v>
      </c>
      <c r="G128" s="46" t="s">
        <v>224</v>
      </c>
      <c r="H128" s="57">
        <v>1916.5260000000001</v>
      </c>
      <c r="I128" s="58">
        <v>88.200000000000003</v>
      </c>
      <c r="J128" s="59">
        <f>ROUND(H128*I128,2)</f>
        <v>169037.59</v>
      </c>
      <c r="K128" s="60">
        <v>0.20999999999999999</v>
      </c>
      <c r="L128" s="61">
        <f>ROUND(J128*1.21,2)</f>
        <v>204535.48000000001</v>
      </c>
      <c r="M128" s="13"/>
      <c r="N128" s="2"/>
      <c r="O128" s="2"/>
      <c r="P128" s="2"/>
      <c r="Q128" s="33">
        <f>IF(ISNUMBER(K128),IF(H128&gt;0,IF(I128&gt;0,J128,0),0),0)</f>
        <v>169037.59</v>
      </c>
      <c r="R128" s="9">
        <f>IF(ISNUMBER(K128)=FALSE,J128,0)</f>
        <v>0</v>
      </c>
    </row>
    <row r="129">
      <c r="A129" s="10"/>
      <c r="B129" s="51" t="s">
        <v>125</v>
      </c>
      <c r="C129" s="1"/>
      <c r="D129" s="1"/>
      <c r="E129" s="52" t="s">
        <v>1378</v>
      </c>
      <c r="F129" s="1"/>
      <c r="G129" s="1"/>
      <c r="H129" s="43"/>
      <c r="I129" s="1"/>
      <c r="J129" s="43"/>
      <c r="K129" s="1"/>
      <c r="L129" s="1"/>
      <c r="M129" s="13"/>
      <c r="N129" s="2"/>
      <c r="O129" s="2"/>
      <c r="P129" s="2"/>
      <c r="Q129" s="2"/>
    </row>
    <row r="130" thickBot="1">
      <c r="A130" s="10"/>
      <c r="B130" s="53" t="s">
        <v>127</v>
      </c>
      <c r="C130" s="54"/>
      <c r="D130" s="54"/>
      <c r="E130" s="55" t="s">
        <v>7</v>
      </c>
      <c r="F130" s="54"/>
      <c r="G130" s="54"/>
      <c r="H130" s="56"/>
      <c r="I130" s="54"/>
      <c r="J130" s="56"/>
      <c r="K130" s="54"/>
      <c r="L130" s="54"/>
      <c r="M130" s="13"/>
      <c r="N130" s="2"/>
      <c r="O130" s="2"/>
      <c r="P130" s="2"/>
      <c r="Q130" s="2"/>
    </row>
    <row r="131" thickTop="1">
      <c r="A131" s="10"/>
      <c r="B131" s="44">
        <v>836</v>
      </c>
      <c r="C131" s="45" t="s">
        <v>1379</v>
      </c>
      <c r="D131" s="45" t="s">
        <v>7</v>
      </c>
      <c r="E131" s="45" t="s">
        <v>1380</v>
      </c>
      <c r="F131" s="45" t="s">
        <v>7</v>
      </c>
      <c r="G131" s="46" t="s">
        <v>224</v>
      </c>
      <c r="H131" s="57">
        <v>63.149000000000001</v>
      </c>
      <c r="I131" s="58">
        <v>302</v>
      </c>
      <c r="J131" s="59">
        <f>ROUND(H131*I131,2)</f>
        <v>19071</v>
      </c>
      <c r="K131" s="60">
        <v>0.20999999999999999</v>
      </c>
      <c r="L131" s="61">
        <f>ROUND(J131*1.21,2)</f>
        <v>23075.91</v>
      </c>
      <c r="M131" s="13"/>
      <c r="N131" s="2"/>
      <c r="O131" s="2"/>
      <c r="P131" s="2"/>
      <c r="Q131" s="33">
        <f>IF(ISNUMBER(K131),IF(H131&gt;0,IF(I131&gt;0,J131,0),0),0)</f>
        <v>19071</v>
      </c>
      <c r="R131" s="9">
        <f>IF(ISNUMBER(K131)=FALSE,J131,0)</f>
        <v>0</v>
      </c>
    </row>
    <row r="132">
      <c r="A132" s="10"/>
      <c r="B132" s="51" t="s">
        <v>125</v>
      </c>
      <c r="C132" s="1"/>
      <c r="D132" s="1"/>
      <c r="E132" s="52" t="s">
        <v>1380</v>
      </c>
      <c r="F132" s="1"/>
      <c r="G132" s="1"/>
      <c r="H132" s="43"/>
      <c r="I132" s="1"/>
      <c r="J132" s="43"/>
      <c r="K132" s="1"/>
      <c r="L132" s="1"/>
      <c r="M132" s="13"/>
      <c r="N132" s="2"/>
      <c r="O132" s="2"/>
      <c r="P132" s="2"/>
      <c r="Q132" s="2"/>
    </row>
    <row r="133" thickBot="1">
      <c r="A133" s="10"/>
      <c r="B133" s="53" t="s">
        <v>127</v>
      </c>
      <c r="C133" s="54"/>
      <c r="D133" s="54"/>
      <c r="E133" s="55" t="s">
        <v>7</v>
      </c>
      <c r="F133" s="54"/>
      <c r="G133" s="54"/>
      <c r="H133" s="56"/>
      <c r="I133" s="54"/>
      <c r="J133" s="56"/>
      <c r="K133" s="54"/>
      <c r="L133" s="54"/>
      <c r="M133" s="13"/>
      <c r="N133" s="2"/>
      <c r="O133" s="2"/>
      <c r="P133" s="2"/>
      <c r="Q133" s="2"/>
    </row>
    <row r="134" thickTop="1">
      <c r="A134" s="10"/>
      <c r="B134" s="44">
        <v>837</v>
      </c>
      <c r="C134" s="45" t="s">
        <v>1381</v>
      </c>
      <c r="D134" s="45" t="s">
        <v>7</v>
      </c>
      <c r="E134" s="45" t="s">
        <v>1382</v>
      </c>
      <c r="F134" s="45" t="s">
        <v>7</v>
      </c>
      <c r="G134" s="46" t="s">
        <v>224</v>
      </c>
      <c r="H134" s="57">
        <v>631.49000000000001</v>
      </c>
      <c r="I134" s="58">
        <v>22.5</v>
      </c>
      <c r="J134" s="59">
        <f>ROUND(H134*I134,2)</f>
        <v>14208.530000000001</v>
      </c>
      <c r="K134" s="60">
        <v>0.20999999999999999</v>
      </c>
      <c r="L134" s="61">
        <f>ROUND(J134*1.21,2)</f>
        <v>17192.32</v>
      </c>
      <c r="M134" s="13"/>
      <c r="N134" s="2"/>
      <c r="O134" s="2"/>
      <c r="P134" s="2"/>
      <c r="Q134" s="33">
        <f>IF(ISNUMBER(K134),IF(H134&gt;0,IF(I134&gt;0,J134,0),0),0)</f>
        <v>14208.530000000001</v>
      </c>
      <c r="R134" s="9">
        <f>IF(ISNUMBER(K134)=FALSE,J134,0)</f>
        <v>0</v>
      </c>
    </row>
    <row r="135">
      <c r="A135" s="10"/>
      <c r="B135" s="51" t="s">
        <v>125</v>
      </c>
      <c r="C135" s="1"/>
      <c r="D135" s="1"/>
      <c r="E135" s="52" t="s">
        <v>1382</v>
      </c>
      <c r="F135" s="1"/>
      <c r="G135" s="1"/>
      <c r="H135" s="43"/>
      <c r="I135" s="1"/>
      <c r="J135" s="43"/>
      <c r="K135" s="1"/>
      <c r="L135" s="1"/>
      <c r="M135" s="13"/>
      <c r="N135" s="2"/>
      <c r="O135" s="2"/>
      <c r="P135" s="2"/>
      <c r="Q135" s="2"/>
    </row>
    <row r="136" thickBot="1">
      <c r="A136" s="10"/>
      <c r="B136" s="53" t="s">
        <v>127</v>
      </c>
      <c r="C136" s="54"/>
      <c r="D136" s="54"/>
      <c r="E136" s="55" t="s">
        <v>1592</v>
      </c>
      <c r="F136" s="54"/>
      <c r="G136" s="54"/>
      <c r="H136" s="56"/>
      <c r="I136" s="54"/>
      <c r="J136" s="56"/>
      <c r="K136" s="54"/>
      <c r="L136" s="54"/>
      <c r="M136" s="13"/>
      <c r="N136" s="2"/>
      <c r="O136" s="2"/>
      <c r="P136" s="2"/>
      <c r="Q136" s="2"/>
    </row>
    <row r="137" thickTop="1">
      <c r="A137" s="10"/>
      <c r="B137" s="44">
        <v>838</v>
      </c>
      <c r="C137" s="45" t="s">
        <v>1384</v>
      </c>
      <c r="D137" s="45" t="s">
        <v>7</v>
      </c>
      <c r="E137" s="45" t="s">
        <v>1385</v>
      </c>
      <c r="F137" s="45" t="s">
        <v>7</v>
      </c>
      <c r="G137" s="46" t="s">
        <v>224</v>
      </c>
      <c r="H137" s="57">
        <v>958.26300000000003</v>
      </c>
      <c r="I137" s="58">
        <v>55.299999999999997</v>
      </c>
      <c r="J137" s="59">
        <f>ROUND(H137*I137,2)</f>
        <v>52991.940000000002</v>
      </c>
      <c r="K137" s="60">
        <v>0.20999999999999999</v>
      </c>
      <c r="L137" s="61">
        <f>ROUND(J137*1.21,2)</f>
        <v>64120.25</v>
      </c>
      <c r="M137" s="13"/>
      <c r="N137" s="2"/>
      <c r="O137" s="2"/>
      <c r="P137" s="2"/>
      <c r="Q137" s="33">
        <f>IF(ISNUMBER(K137),IF(H137&gt;0,IF(I137&gt;0,J137,0),0),0)</f>
        <v>52991.940000000002</v>
      </c>
      <c r="R137" s="9">
        <f>IF(ISNUMBER(K137)=FALSE,J137,0)</f>
        <v>0</v>
      </c>
    </row>
    <row r="138">
      <c r="A138" s="10"/>
      <c r="B138" s="51" t="s">
        <v>125</v>
      </c>
      <c r="C138" s="1"/>
      <c r="D138" s="1"/>
      <c r="E138" s="52" t="s">
        <v>1385</v>
      </c>
      <c r="F138" s="1"/>
      <c r="G138" s="1"/>
      <c r="H138" s="43"/>
      <c r="I138" s="1"/>
      <c r="J138" s="43"/>
      <c r="K138" s="1"/>
      <c r="L138" s="1"/>
      <c r="M138" s="13"/>
      <c r="N138" s="2"/>
      <c r="O138" s="2"/>
      <c r="P138" s="2"/>
      <c r="Q138" s="2"/>
    </row>
    <row r="139" thickBot="1">
      <c r="A139" s="10"/>
      <c r="B139" s="53" t="s">
        <v>127</v>
      </c>
      <c r="C139" s="54"/>
      <c r="D139" s="54"/>
      <c r="E139" s="55" t="s">
        <v>7</v>
      </c>
      <c r="F139" s="54"/>
      <c r="G139" s="54"/>
      <c r="H139" s="56"/>
      <c r="I139" s="54"/>
      <c r="J139" s="56"/>
      <c r="K139" s="54"/>
      <c r="L139" s="54"/>
      <c r="M139" s="13"/>
      <c r="N139" s="2"/>
      <c r="O139" s="2"/>
      <c r="P139" s="2"/>
      <c r="Q139" s="2"/>
    </row>
    <row r="140" thickTop="1">
      <c r="A140" s="10"/>
      <c r="B140" s="44">
        <v>839</v>
      </c>
      <c r="C140" s="45" t="s">
        <v>1386</v>
      </c>
      <c r="D140" s="45" t="s">
        <v>7</v>
      </c>
      <c r="E140" s="45" t="s">
        <v>1387</v>
      </c>
      <c r="F140" s="45" t="s">
        <v>7</v>
      </c>
      <c r="G140" s="46" t="s">
        <v>499</v>
      </c>
      <c r="H140" s="57">
        <v>113.66800000000001</v>
      </c>
      <c r="I140" s="58">
        <v>342</v>
      </c>
      <c r="J140" s="59">
        <f>ROUND(H140*I140,2)</f>
        <v>38874.459999999999</v>
      </c>
      <c r="K140" s="60">
        <v>0.20999999999999999</v>
      </c>
      <c r="L140" s="61">
        <f>ROUND(J140*1.21,2)</f>
        <v>47038.099999999999</v>
      </c>
      <c r="M140" s="13"/>
      <c r="N140" s="2"/>
      <c r="O140" s="2"/>
      <c r="P140" s="2"/>
      <c r="Q140" s="33">
        <f>IF(ISNUMBER(K140),IF(H140&gt;0,IF(I140&gt;0,J140,0),0),0)</f>
        <v>38874.459999999999</v>
      </c>
      <c r="R140" s="9">
        <f>IF(ISNUMBER(K140)=FALSE,J140,0)</f>
        <v>0</v>
      </c>
    </row>
    <row r="141">
      <c r="A141" s="10"/>
      <c r="B141" s="51" t="s">
        <v>125</v>
      </c>
      <c r="C141" s="1"/>
      <c r="D141" s="1"/>
      <c r="E141" s="52" t="s">
        <v>1387</v>
      </c>
      <c r="F141" s="1"/>
      <c r="G141" s="1"/>
      <c r="H141" s="43"/>
      <c r="I141" s="1"/>
      <c r="J141" s="43"/>
      <c r="K141" s="1"/>
      <c r="L141" s="1"/>
      <c r="M141" s="13"/>
      <c r="N141" s="2"/>
      <c r="O141" s="2"/>
      <c r="P141" s="2"/>
      <c r="Q141" s="2"/>
    </row>
    <row r="142" thickBot="1">
      <c r="A142" s="10"/>
      <c r="B142" s="53" t="s">
        <v>127</v>
      </c>
      <c r="C142" s="54"/>
      <c r="D142" s="54"/>
      <c r="E142" s="55" t="s">
        <v>7</v>
      </c>
      <c r="F142" s="54"/>
      <c r="G142" s="54"/>
      <c r="H142" s="56"/>
      <c r="I142" s="54"/>
      <c r="J142" s="56"/>
      <c r="K142" s="54"/>
      <c r="L142" s="54"/>
      <c r="M142" s="13"/>
      <c r="N142" s="2"/>
      <c r="O142" s="2"/>
      <c r="P142" s="2"/>
      <c r="Q142" s="2"/>
    </row>
    <row r="143" thickTop="1">
      <c r="A143" s="10"/>
      <c r="B143" s="44">
        <v>840</v>
      </c>
      <c r="C143" s="45" t="s">
        <v>1388</v>
      </c>
      <c r="D143" s="45" t="s">
        <v>7</v>
      </c>
      <c r="E143" s="45" t="s">
        <v>1389</v>
      </c>
      <c r="F143" s="45" t="s">
        <v>7</v>
      </c>
      <c r="G143" s="46" t="s">
        <v>224</v>
      </c>
      <c r="H143" s="57">
        <v>63.149000000000001</v>
      </c>
      <c r="I143" s="58">
        <v>21.899999999999999</v>
      </c>
      <c r="J143" s="59">
        <f>ROUND(H143*I143,2)</f>
        <v>1382.96</v>
      </c>
      <c r="K143" s="60">
        <v>0.20999999999999999</v>
      </c>
      <c r="L143" s="61">
        <f>ROUND(J143*1.21,2)</f>
        <v>1673.3800000000001</v>
      </c>
      <c r="M143" s="13"/>
      <c r="N143" s="2"/>
      <c r="O143" s="2"/>
      <c r="P143" s="2"/>
      <c r="Q143" s="33">
        <f>IF(ISNUMBER(K143),IF(H143&gt;0,IF(I143&gt;0,J143,0),0),0)</f>
        <v>1382.96</v>
      </c>
      <c r="R143" s="9">
        <f>IF(ISNUMBER(K143)=FALSE,J143,0)</f>
        <v>0</v>
      </c>
    </row>
    <row r="144">
      <c r="A144" s="10"/>
      <c r="B144" s="51" t="s">
        <v>125</v>
      </c>
      <c r="C144" s="1"/>
      <c r="D144" s="1"/>
      <c r="E144" s="52" t="s">
        <v>1389</v>
      </c>
      <c r="F144" s="1"/>
      <c r="G144" s="1"/>
      <c r="H144" s="43"/>
      <c r="I144" s="1"/>
      <c r="J144" s="43"/>
      <c r="K144" s="1"/>
      <c r="L144" s="1"/>
      <c r="M144" s="13"/>
      <c r="N144" s="2"/>
      <c r="O144" s="2"/>
      <c r="P144" s="2"/>
      <c r="Q144" s="2"/>
    </row>
    <row r="145" thickBot="1">
      <c r="A145" s="10"/>
      <c r="B145" s="53" t="s">
        <v>127</v>
      </c>
      <c r="C145" s="54"/>
      <c r="D145" s="54"/>
      <c r="E145" s="55" t="s">
        <v>7</v>
      </c>
      <c r="F145" s="54"/>
      <c r="G145" s="54"/>
      <c r="H145" s="56"/>
      <c r="I145" s="54"/>
      <c r="J145" s="56"/>
      <c r="K145" s="54"/>
      <c r="L145" s="54"/>
      <c r="M145" s="13"/>
      <c r="N145" s="2"/>
      <c r="O145" s="2"/>
      <c r="P145" s="2"/>
      <c r="Q145" s="2"/>
    </row>
    <row r="146" thickTop="1">
      <c r="A146" s="10"/>
      <c r="B146" s="44">
        <v>841</v>
      </c>
      <c r="C146" s="45" t="s">
        <v>1390</v>
      </c>
      <c r="D146" s="45" t="s">
        <v>7</v>
      </c>
      <c r="E146" s="45" t="s">
        <v>1391</v>
      </c>
      <c r="F146" s="45" t="s">
        <v>7</v>
      </c>
      <c r="G146" s="46" t="s">
        <v>224</v>
      </c>
      <c r="H146" s="57">
        <v>958.26300000000003</v>
      </c>
      <c r="I146" s="58">
        <v>157</v>
      </c>
      <c r="J146" s="59">
        <f>ROUND(H146*I146,2)</f>
        <v>150447.29000000001</v>
      </c>
      <c r="K146" s="60">
        <v>0.20999999999999999</v>
      </c>
      <c r="L146" s="61">
        <f>ROUND(J146*1.21,2)</f>
        <v>182041.22</v>
      </c>
      <c r="M146" s="13"/>
      <c r="N146" s="2"/>
      <c r="O146" s="2"/>
      <c r="P146" s="2"/>
      <c r="Q146" s="33">
        <f>IF(ISNUMBER(K146),IF(H146&gt;0,IF(I146&gt;0,J146,0),0),0)</f>
        <v>150447.29000000001</v>
      </c>
      <c r="R146" s="9">
        <f>IF(ISNUMBER(K146)=FALSE,J146,0)</f>
        <v>0</v>
      </c>
    </row>
    <row r="147">
      <c r="A147" s="10"/>
      <c r="B147" s="51" t="s">
        <v>125</v>
      </c>
      <c r="C147" s="1"/>
      <c r="D147" s="1"/>
      <c r="E147" s="52" t="s">
        <v>1391</v>
      </c>
      <c r="F147" s="1"/>
      <c r="G147" s="1"/>
      <c r="H147" s="43"/>
      <c r="I147" s="1"/>
      <c r="J147" s="43"/>
      <c r="K147" s="1"/>
      <c r="L147" s="1"/>
      <c r="M147" s="13"/>
      <c r="N147" s="2"/>
      <c r="O147" s="2"/>
      <c r="P147" s="2"/>
      <c r="Q147" s="2"/>
    </row>
    <row r="148" thickBot="1">
      <c r="A148" s="10"/>
      <c r="B148" s="53" t="s">
        <v>127</v>
      </c>
      <c r="C148" s="54"/>
      <c r="D148" s="54"/>
      <c r="E148" s="55" t="s">
        <v>7</v>
      </c>
      <c r="F148" s="54"/>
      <c r="G148" s="54"/>
      <c r="H148" s="56"/>
      <c r="I148" s="54"/>
      <c r="J148" s="56"/>
      <c r="K148" s="54"/>
      <c r="L148" s="54"/>
      <c r="M148" s="13"/>
      <c r="N148" s="2"/>
      <c r="O148" s="2"/>
      <c r="P148" s="2"/>
      <c r="Q148" s="2"/>
    </row>
    <row r="149" thickTop="1">
      <c r="A149" s="10"/>
      <c r="B149" s="44">
        <v>842</v>
      </c>
      <c r="C149" s="45" t="s">
        <v>1392</v>
      </c>
      <c r="D149" s="45" t="s">
        <v>7</v>
      </c>
      <c r="E149" s="45" t="s">
        <v>1393</v>
      </c>
      <c r="F149" s="45" t="s">
        <v>7</v>
      </c>
      <c r="G149" s="46" t="s">
        <v>224</v>
      </c>
      <c r="H149" s="57">
        <v>39.810000000000002</v>
      </c>
      <c r="I149" s="58">
        <v>235</v>
      </c>
      <c r="J149" s="59">
        <f>ROUND(H149*I149,2)</f>
        <v>9355.3500000000004</v>
      </c>
      <c r="K149" s="60">
        <v>0.20999999999999999</v>
      </c>
      <c r="L149" s="61">
        <f>ROUND(J149*1.21,2)</f>
        <v>11319.969999999999</v>
      </c>
      <c r="M149" s="13"/>
      <c r="N149" s="2"/>
      <c r="O149" s="2"/>
      <c r="P149" s="2"/>
      <c r="Q149" s="33">
        <f>IF(ISNUMBER(K149),IF(H149&gt;0,IF(I149&gt;0,J149,0),0),0)</f>
        <v>9355.3500000000004</v>
      </c>
      <c r="R149" s="9">
        <f>IF(ISNUMBER(K149)=FALSE,J149,0)</f>
        <v>0</v>
      </c>
    </row>
    <row r="150">
      <c r="A150" s="10"/>
      <c r="B150" s="51" t="s">
        <v>125</v>
      </c>
      <c r="C150" s="1"/>
      <c r="D150" s="1"/>
      <c r="E150" s="52" t="s">
        <v>1393</v>
      </c>
      <c r="F150" s="1"/>
      <c r="G150" s="1"/>
      <c r="H150" s="43"/>
      <c r="I150" s="1"/>
      <c r="J150" s="43"/>
      <c r="K150" s="1"/>
      <c r="L150" s="1"/>
      <c r="M150" s="13"/>
      <c r="N150" s="2"/>
      <c r="O150" s="2"/>
      <c r="P150" s="2"/>
      <c r="Q150" s="2"/>
    </row>
    <row r="151" thickBot="1">
      <c r="A151" s="10"/>
      <c r="B151" s="53" t="s">
        <v>127</v>
      </c>
      <c r="C151" s="54"/>
      <c r="D151" s="54"/>
      <c r="E151" s="55" t="s">
        <v>1593</v>
      </c>
      <c r="F151" s="54"/>
      <c r="G151" s="54"/>
      <c r="H151" s="56"/>
      <c r="I151" s="54"/>
      <c r="J151" s="56"/>
      <c r="K151" s="54"/>
      <c r="L151" s="54"/>
      <c r="M151" s="13"/>
      <c r="N151" s="2"/>
      <c r="O151" s="2"/>
      <c r="P151" s="2"/>
      <c r="Q151" s="2"/>
    </row>
    <row r="152" thickTop="1">
      <c r="A152" s="10"/>
      <c r="B152" s="44">
        <v>843</v>
      </c>
      <c r="C152" s="45" t="s">
        <v>1395</v>
      </c>
      <c r="D152" s="45" t="s">
        <v>7</v>
      </c>
      <c r="E152" s="45" t="s">
        <v>1396</v>
      </c>
      <c r="F152" s="45" t="s">
        <v>7</v>
      </c>
      <c r="G152" s="46" t="s">
        <v>169</v>
      </c>
      <c r="H152" s="57">
        <v>0</v>
      </c>
      <c r="I152" s="58">
        <v>26.600000000000001</v>
      </c>
      <c r="J152" s="59">
        <f>ROUND(H152*I152,2)</f>
        <v>0</v>
      </c>
      <c r="K152" s="60">
        <v>0.20999999999999999</v>
      </c>
      <c r="L152" s="61">
        <f>ROUND(J152*1.21,2)</f>
        <v>0</v>
      </c>
      <c r="M152" s="13"/>
      <c r="N152" s="2"/>
      <c r="O152" s="2"/>
      <c r="P152" s="2"/>
      <c r="Q152" s="33">
        <f>IF(ISNUMBER(K152),IF(H152&gt;0,IF(I152&gt;0,J152,0),0),0)</f>
        <v>0</v>
      </c>
      <c r="R152" s="9">
        <f>IF(ISNUMBER(K152)=FALSE,J152,0)</f>
        <v>0</v>
      </c>
    </row>
    <row r="153">
      <c r="A153" s="10"/>
      <c r="B153" s="51" t="s">
        <v>125</v>
      </c>
      <c r="C153" s="1"/>
      <c r="D153" s="1"/>
      <c r="E153" s="52" t="s">
        <v>1396</v>
      </c>
      <c r="F153" s="1"/>
      <c r="G153" s="1"/>
      <c r="H153" s="43"/>
      <c r="I153" s="1"/>
      <c r="J153" s="43"/>
      <c r="K153" s="1"/>
      <c r="L153" s="1"/>
      <c r="M153" s="13"/>
      <c r="N153" s="2"/>
      <c r="O153" s="2"/>
      <c r="P153" s="2"/>
      <c r="Q153" s="2"/>
    </row>
    <row r="154" thickBot="1">
      <c r="A154" s="10"/>
      <c r="B154" s="53" t="s">
        <v>127</v>
      </c>
      <c r="C154" s="54"/>
      <c r="D154" s="54"/>
      <c r="E154" s="55" t="s">
        <v>1584</v>
      </c>
      <c r="F154" s="54"/>
      <c r="G154" s="54"/>
      <c r="H154" s="56"/>
      <c r="I154" s="54"/>
      <c r="J154" s="56"/>
      <c r="K154" s="54"/>
      <c r="L154" s="54"/>
      <c r="M154" s="13"/>
      <c r="N154" s="2"/>
      <c r="O154" s="2"/>
      <c r="P154" s="2"/>
      <c r="Q154" s="2"/>
    </row>
    <row r="155" thickTop="1">
      <c r="A155" s="10"/>
      <c r="B155" s="44">
        <v>844</v>
      </c>
      <c r="C155" s="45" t="s">
        <v>1397</v>
      </c>
      <c r="D155" s="45" t="s">
        <v>7</v>
      </c>
      <c r="E155" s="45" t="s">
        <v>1398</v>
      </c>
      <c r="F155" s="45" t="s">
        <v>7</v>
      </c>
      <c r="G155" s="46" t="s">
        <v>169</v>
      </c>
      <c r="H155" s="57">
        <v>813.65999999999997</v>
      </c>
      <c r="I155" s="58">
        <v>25.899999999999999</v>
      </c>
      <c r="J155" s="59">
        <f>ROUND(H155*I155,2)</f>
        <v>21073.790000000001</v>
      </c>
      <c r="K155" s="60">
        <v>0.20999999999999999</v>
      </c>
      <c r="L155" s="61">
        <f>ROUND(J155*1.21,2)</f>
        <v>25499.290000000001</v>
      </c>
      <c r="M155" s="13"/>
      <c r="N155" s="2"/>
      <c r="O155" s="2"/>
      <c r="P155" s="2"/>
      <c r="Q155" s="33">
        <f>IF(ISNUMBER(K155),IF(H155&gt;0,IF(I155&gt;0,J155,0),0),0)</f>
        <v>21073.790000000001</v>
      </c>
      <c r="R155" s="9">
        <f>IF(ISNUMBER(K155)=FALSE,J155,0)</f>
        <v>0</v>
      </c>
    </row>
    <row r="156">
      <c r="A156" s="10"/>
      <c r="B156" s="51" t="s">
        <v>125</v>
      </c>
      <c r="C156" s="1"/>
      <c r="D156" s="1"/>
      <c r="E156" s="52" t="s">
        <v>1398</v>
      </c>
      <c r="F156" s="1"/>
      <c r="G156" s="1"/>
      <c r="H156" s="43"/>
      <c r="I156" s="1"/>
      <c r="J156" s="43"/>
      <c r="K156" s="1"/>
      <c r="L156" s="1"/>
      <c r="M156" s="13"/>
      <c r="N156" s="2"/>
      <c r="O156" s="2"/>
      <c r="P156" s="2"/>
      <c r="Q156" s="2"/>
    </row>
    <row r="157" thickBot="1">
      <c r="A157" s="10"/>
      <c r="B157" s="53" t="s">
        <v>127</v>
      </c>
      <c r="C157" s="54"/>
      <c r="D157" s="54"/>
      <c r="E157" s="55" t="s">
        <v>1594</v>
      </c>
      <c r="F157" s="54"/>
      <c r="G157" s="54"/>
      <c r="H157" s="56"/>
      <c r="I157" s="54"/>
      <c r="J157" s="56"/>
      <c r="K157" s="54"/>
      <c r="L157" s="54"/>
      <c r="M157" s="13"/>
      <c r="N157" s="2"/>
      <c r="O157" s="2"/>
      <c r="P157" s="2"/>
      <c r="Q157" s="2"/>
    </row>
    <row r="158" thickTop="1">
      <c r="A158" s="10"/>
      <c r="B158" s="44">
        <v>901</v>
      </c>
      <c r="C158" s="45" t="s">
        <v>1400</v>
      </c>
      <c r="D158" s="45" t="s">
        <v>7</v>
      </c>
      <c r="E158" s="45" t="s">
        <v>1401</v>
      </c>
      <c r="F158" s="45" t="s">
        <v>7</v>
      </c>
      <c r="G158" s="46" t="s">
        <v>224</v>
      </c>
      <c r="H158" s="57">
        <v>9.9860000000000007</v>
      </c>
      <c r="I158" s="58">
        <v>1250</v>
      </c>
      <c r="J158" s="59">
        <f>ROUND(H158*I158,2)</f>
        <v>12482.5</v>
      </c>
      <c r="K158" s="60">
        <v>0.20999999999999999</v>
      </c>
      <c r="L158" s="61">
        <f>ROUND(J158*1.21,2)</f>
        <v>15103.83</v>
      </c>
      <c r="M158" s="13"/>
      <c r="N158" s="2"/>
      <c r="O158" s="2"/>
      <c r="P158" s="2"/>
      <c r="Q158" s="33">
        <f>IF(ISNUMBER(K158),IF(H158&gt;0,IF(I158&gt;0,J158,0),0),0)</f>
        <v>12482.5</v>
      </c>
      <c r="R158" s="9">
        <f>IF(ISNUMBER(K158)=FALSE,J158,0)</f>
        <v>0</v>
      </c>
    </row>
    <row r="159">
      <c r="A159" s="10"/>
      <c r="B159" s="51" t="s">
        <v>125</v>
      </c>
      <c r="C159" s="1"/>
      <c r="D159" s="1"/>
      <c r="E159" s="52" t="s">
        <v>1401</v>
      </c>
      <c r="F159" s="1"/>
      <c r="G159" s="1"/>
      <c r="H159" s="43"/>
      <c r="I159" s="1"/>
      <c r="J159" s="43"/>
      <c r="K159" s="1"/>
      <c r="L159" s="1"/>
      <c r="M159" s="13"/>
      <c r="N159" s="2"/>
      <c r="O159" s="2"/>
      <c r="P159" s="2"/>
      <c r="Q159" s="2"/>
    </row>
    <row r="160" thickBot="1">
      <c r="A160" s="10"/>
      <c r="B160" s="53" t="s">
        <v>127</v>
      </c>
      <c r="C160" s="54"/>
      <c r="D160" s="54"/>
      <c r="E160" s="55" t="s">
        <v>1595</v>
      </c>
      <c r="F160" s="54"/>
      <c r="G160" s="54"/>
      <c r="H160" s="56"/>
      <c r="I160" s="54"/>
      <c r="J160" s="56"/>
      <c r="K160" s="54"/>
      <c r="L160" s="54"/>
      <c r="M160" s="13"/>
      <c r="N160" s="2"/>
      <c r="O160" s="2"/>
      <c r="P160" s="2"/>
      <c r="Q160" s="2"/>
    </row>
    <row r="161" thickTop="1">
      <c r="A161" s="10"/>
      <c r="B161" s="44">
        <v>904</v>
      </c>
      <c r="C161" s="45" t="s">
        <v>1403</v>
      </c>
      <c r="D161" s="45" t="s">
        <v>7</v>
      </c>
      <c r="E161" s="45" t="s">
        <v>1404</v>
      </c>
      <c r="F161" s="45" t="s">
        <v>7</v>
      </c>
      <c r="G161" s="46" t="s">
        <v>499</v>
      </c>
      <c r="H161" s="57">
        <v>68.353999999999999</v>
      </c>
      <c r="I161" s="58">
        <v>363</v>
      </c>
      <c r="J161" s="59">
        <f>ROUND(H161*I161,2)</f>
        <v>24812.5</v>
      </c>
      <c r="K161" s="60">
        <v>0.20999999999999999</v>
      </c>
      <c r="L161" s="61">
        <f>ROUND(J161*1.21,2)</f>
        <v>30023.130000000001</v>
      </c>
      <c r="M161" s="13"/>
      <c r="N161" s="2"/>
      <c r="O161" s="2"/>
      <c r="P161" s="2"/>
      <c r="Q161" s="33">
        <f>IF(ISNUMBER(K161),IF(H161&gt;0,IF(I161&gt;0,J161,0),0),0)</f>
        <v>24812.5</v>
      </c>
      <c r="R161" s="9">
        <f>IF(ISNUMBER(K161)=FALSE,J161,0)</f>
        <v>0</v>
      </c>
    </row>
    <row r="162">
      <c r="A162" s="10"/>
      <c r="B162" s="51" t="s">
        <v>125</v>
      </c>
      <c r="C162" s="1"/>
      <c r="D162" s="1"/>
      <c r="E162" s="52" t="s">
        <v>1404</v>
      </c>
      <c r="F162" s="1"/>
      <c r="G162" s="1"/>
      <c r="H162" s="43"/>
      <c r="I162" s="1"/>
      <c r="J162" s="43"/>
      <c r="K162" s="1"/>
      <c r="L162" s="1"/>
      <c r="M162" s="13"/>
      <c r="N162" s="2"/>
      <c r="O162" s="2"/>
      <c r="P162" s="2"/>
      <c r="Q162" s="2"/>
    </row>
    <row r="163" thickBot="1">
      <c r="A163" s="10"/>
      <c r="B163" s="53" t="s">
        <v>127</v>
      </c>
      <c r="C163" s="54"/>
      <c r="D163" s="54"/>
      <c r="E163" s="55" t="s">
        <v>7</v>
      </c>
      <c r="F163" s="54"/>
      <c r="G163" s="54"/>
      <c r="H163" s="56"/>
      <c r="I163" s="54"/>
      <c r="J163" s="56"/>
      <c r="K163" s="54"/>
      <c r="L163" s="54"/>
      <c r="M163" s="13"/>
      <c r="N163" s="2"/>
      <c r="O163" s="2"/>
      <c r="P163" s="2"/>
      <c r="Q163" s="2"/>
    </row>
    <row r="164" thickTop="1" thickBot="1" ht="25" customHeight="1">
      <c r="A164" s="10"/>
      <c r="B164" s="1"/>
      <c r="C164" s="62">
        <v>1</v>
      </c>
      <c r="D164" s="1"/>
      <c r="E164" s="63" t="s">
        <v>109</v>
      </c>
      <c r="F164" s="1"/>
      <c r="G164" s="64" t="s">
        <v>137</v>
      </c>
      <c r="H164" s="65">
        <f>J65+J68+J71+J74+J77+J80+J83+J86+J89+J92+J95+J98+J101+J104+J107+J110+J113+J116+J119+J122+J125+J128+J131+J134+J137+J140+J143+J146+J149+J152+J155+J158+J161</f>
        <v>1301128.6200000001</v>
      </c>
      <c r="I164" s="64" t="s">
        <v>138</v>
      </c>
      <c r="J164" s="66">
        <f>(L164-H164)</f>
        <v>273237.00999999978</v>
      </c>
      <c r="K164" s="64" t="s">
        <v>139</v>
      </c>
      <c r="L164" s="67">
        <f>ROUND((J65+J68+J71+J74+J77+J80+J83+J86+J89+J92+J95+J98+J101+J104+J107+J110+J113+J116+J119+J122+J125+J128+J131+J134+J137+J140+J143+J146+J149+J152+J155+J158+J161)*1.21,2)</f>
        <v>1574365.6299999999</v>
      </c>
      <c r="M164" s="13"/>
      <c r="N164" s="2"/>
      <c r="O164" s="2"/>
      <c r="P164" s="2"/>
      <c r="Q164" s="33">
        <f>0+Q65+Q68+Q71+Q74+Q77+Q80+Q83+Q86+Q89+Q92+Q95+Q98+Q101+Q104+Q107+Q110+Q113+Q116+Q119+Q122+Q125+Q128+Q131+Q134+Q137+Q140+Q143+Q146+Q149+Q152+Q155+Q158+Q161</f>
        <v>1301128.6200000001</v>
      </c>
      <c r="R164" s="9">
        <f>0+R65+R68+R71+R74+R77+R80+R83+R86+R89+R92+R95+R98+R101+R104+R107+R110+R113+R116+R119+R122+R125+R128+R131+R134+R137+R140+R143+R146+R149+R152+R155+R158+R161</f>
        <v>0</v>
      </c>
      <c r="S164" s="68">
        <f>Q164*(1+J164)+R164</f>
        <v>355517794882.84595</v>
      </c>
    </row>
    <row r="165" thickTop="1" thickBot="1" ht="25" customHeight="1">
      <c r="A165" s="10"/>
      <c r="B165" s="69"/>
      <c r="C165" s="69"/>
      <c r="D165" s="69"/>
      <c r="E165" s="70"/>
      <c r="F165" s="69"/>
      <c r="G165" s="71" t="s">
        <v>140</v>
      </c>
      <c r="H165" s="72">
        <f>0+J65+J68+J71+J74+J77+J80+J83+J86+J89+J92+J95+J98+J101+J104+J107+J110+J113+J116+J119+J122+J125+J128+J131+J134+J137+J140+J143+J146+J149+J152+J155+J158+J161</f>
        <v>1301128.6200000001</v>
      </c>
      <c r="I165" s="71" t="s">
        <v>141</v>
      </c>
      <c r="J165" s="73">
        <f>0+J164</f>
        <v>273237.00999999978</v>
      </c>
      <c r="K165" s="71" t="s">
        <v>142</v>
      </c>
      <c r="L165" s="74">
        <f>0+L164</f>
        <v>1574365.6299999999</v>
      </c>
      <c r="M165" s="13"/>
      <c r="N165" s="2"/>
      <c r="O165" s="2"/>
      <c r="P165" s="2"/>
      <c r="Q165" s="2"/>
    </row>
    <row r="166" ht="40" customHeight="1">
      <c r="A166" s="10"/>
      <c r="B166" s="75" t="s">
        <v>1405</v>
      </c>
      <c r="C166" s="1"/>
      <c r="D166" s="1"/>
      <c r="E166" s="1"/>
      <c r="F166" s="1"/>
      <c r="G166" s="1"/>
      <c r="H166" s="43"/>
      <c r="I166" s="1"/>
      <c r="J166" s="43"/>
      <c r="K166" s="1"/>
      <c r="L166" s="1"/>
      <c r="M166" s="13"/>
      <c r="N166" s="2"/>
      <c r="O166" s="2"/>
      <c r="P166" s="2"/>
      <c r="Q166" s="2"/>
    </row>
    <row r="167">
      <c r="A167" s="10"/>
      <c r="B167" s="44">
        <v>865</v>
      </c>
      <c r="C167" s="45" t="s">
        <v>1406</v>
      </c>
      <c r="D167" s="45" t="s">
        <v>7</v>
      </c>
      <c r="E167" s="45" t="s">
        <v>1407</v>
      </c>
      <c r="F167" s="45" t="s">
        <v>7</v>
      </c>
      <c r="G167" s="46" t="s">
        <v>146</v>
      </c>
      <c r="H167" s="47">
        <v>1</v>
      </c>
      <c r="I167" s="26">
        <v>8340</v>
      </c>
      <c r="J167" s="48">
        <f>ROUND(H167*I167,2)</f>
        <v>8340</v>
      </c>
      <c r="K167" s="49">
        <v>0.20999999999999999</v>
      </c>
      <c r="L167" s="50">
        <f>ROUND(J167*1.21,2)</f>
        <v>10091.4</v>
      </c>
      <c r="M167" s="13"/>
      <c r="N167" s="2"/>
      <c r="O167" s="2"/>
      <c r="P167" s="2"/>
      <c r="Q167" s="33">
        <f>IF(ISNUMBER(K167),IF(H167&gt;0,IF(I167&gt;0,J167,0),0),0)</f>
        <v>8340</v>
      </c>
      <c r="R167" s="9">
        <f>IF(ISNUMBER(K167)=FALSE,J167,0)</f>
        <v>0</v>
      </c>
    </row>
    <row r="168">
      <c r="A168" s="10"/>
      <c r="B168" s="51" t="s">
        <v>125</v>
      </c>
      <c r="C168" s="1"/>
      <c r="D168" s="1"/>
      <c r="E168" s="52" t="s">
        <v>1407</v>
      </c>
      <c r="F168" s="1"/>
      <c r="G168" s="1"/>
      <c r="H168" s="43"/>
      <c r="I168" s="1"/>
      <c r="J168" s="43"/>
      <c r="K168" s="1"/>
      <c r="L168" s="1"/>
      <c r="M168" s="13"/>
      <c r="N168" s="2"/>
      <c r="O168" s="2"/>
      <c r="P168" s="2"/>
      <c r="Q168" s="2"/>
    </row>
    <row r="169" thickBot="1">
      <c r="A169" s="10"/>
      <c r="B169" s="53" t="s">
        <v>127</v>
      </c>
      <c r="C169" s="54"/>
      <c r="D169" s="54"/>
      <c r="E169" s="55" t="s">
        <v>7</v>
      </c>
      <c r="F169" s="54"/>
      <c r="G169" s="54"/>
      <c r="H169" s="56"/>
      <c r="I169" s="54"/>
      <c r="J169" s="56"/>
      <c r="K169" s="54"/>
      <c r="L169" s="54"/>
      <c r="M169" s="13"/>
      <c r="N169" s="2"/>
      <c r="O169" s="2"/>
      <c r="P169" s="2"/>
      <c r="Q169" s="2"/>
    </row>
    <row r="170" thickTop="1">
      <c r="A170" s="10"/>
      <c r="B170" s="44">
        <v>866</v>
      </c>
      <c r="C170" s="45" t="s">
        <v>1408</v>
      </c>
      <c r="D170" s="45" t="s">
        <v>7</v>
      </c>
      <c r="E170" s="45" t="s">
        <v>1409</v>
      </c>
      <c r="F170" s="45" t="s">
        <v>7</v>
      </c>
      <c r="G170" s="46" t="s">
        <v>181</v>
      </c>
      <c r="H170" s="57">
        <v>85</v>
      </c>
      <c r="I170" s="58">
        <v>29.600000000000001</v>
      </c>
      <c r="J170" s="59">
        <f>ROUND(H170*I170,2)</f>
        <v>2516</v>
      </c>
      <c r="K170" s="60">
        <v>0.20999999999999999</v>
      </c>
      <c r="L170" s="61">
        <f>ROUND(J170*1.21,2)</f>
        <v>3044.3600000000001</v>
      </c>
      <c r="M170" s="13"/>
      <c r="N170" s="2"/>
      <c r="O170" s="2"/>
      <c r="P170" s="2"/>
      <c r="Q170" s="33">
        <f>IF(ISNUMBER(K170),IF(H170&gt;0,IF(I170&gt;0,J170,0),0),0)</f>
        <v>2516</v>
      </c>
      <c r="R170" s="9">
        <f>IF(ISNUMBER(K170)=FALSE,J170,0)</f>
        <v>0</v>
      </c>
    </row>
    <row r="171">
      <c r="A171" s="10"/>
      <c r="B171" s="51" t="s">
        <v>125</v>
      </c>
      <c r="C171" s="1"/>
      <c r="D171" s="1"/>
      <c r="E171" s="52" t="s">
        <v>1409</v>
      </c>
      <c r="F171" s="1"/>
      <c r="G171" s="1"/>
      <c r="H171" s="43"/>
      <c r="I171" s="1"/>
      <c r="J171" s="43"/>
      <c r="K171" s="1"/>
      <c r="L171" s="1"/>
      <c r="M171" s="13"/>
      <c r="N171" s="2"/>
      <c r="O171" s="2"/>
      <c r="P171" s="2"/>
      <c r="Q171" s="2"/>
    </row>
    <row r="172" thickBot="1">
      <c r="A172" s="10"/>
      <c r="B172" s="53" t="s">
        <v>127</v>
      </c>
      <c r="C172" s="54"/>
      <c r="D172" s="54"/>
      <c r="E172" s="55" t="s">
        <v>7</v>
      </c>
      <c r="F172" s="54"/>
      <c r="G172" s="54"/>
      <c r="H172" s="56"/>
      <c r="I172" s="54"/>
      <c r="J172" s="56"/>
      <c r="K172" s="54"/>
      <c r="L172" s="54"/>
      <c r="M172" s="13"/>
      <c r="N172" s="2"/>
      <c r="O172" s="2"/>
      <c r="P172" s="2"/>
      <c r="Q172" s="2"/>
    </row>
    <row r="173" thickTop="1">
      <c r="A173" s="10"/>
      <c r="B173" s="44">
        <v>867</v>
      </c>
      <c r="C173" s="45" t="s">
        <v>1410</v>
      </c>
      <c r="D173" s="45" t="s">
        <v>7</v>
      </c>
      <c r="E173" s="45" t="s">
        <v>1411</v>
      </c>
      <c r="F173" s="45" t="s">
        <v>7</v>
      </c>
      <c r="G173" s="46" t="s">
        <v>181</v>
      </c>
      <c r="H173" s="57">
        <v>18</v>
      </c>
      <c r="I173" s="58">
        <v>29.600000000000001</v>
      </c>
      <c r="J173" s="59">
        <f>ROUND(H173*I173,2)</f>
        <v>532.79999999999995</v>
      </c>
      <c r="K173" s="60">
        <v>0.20999999999999999</v>
      </c>
      <c r="L173" s="61">
        <f>ROUND(J173*1.21,2)</f>
        <v>644.69000000000005</v>
      </c>
      <c r="M173" s="13"/>
      <c r="N173" s="2"/>
      <c r="O173" s="2"/>
      <c r="P173" s="2"/>
      <c r="Q173" s="33">
        <f>IF(ISNUMBER(K173),IF(H173&gt;0,IF(I173&gt;0,J173,0),0),0)</f>
        <v>532.79999999999995</v>
      </c>
      <c r="R173" s="9">
        <f>IF(ISNUMBER(K173)=FALSE,J173,0)</f>
        <v>0</v>
      </c>
    </row>
    <row r="174">
      <c r="A174" s="10"/>
      <c r="B174" s="51" t="s">
        <v>125</v>
      </c>
      <c r="C174" s="1"/>
      <c r="D174" s="1"/>
      <c r="E174" s="52" t="s">
        <v>1411</v>
      </c>
      <c r="F174" s="1"/>
      <c r="G174" s="1"/>
      <c r="H174" s="43"/>
      <c r="I174" s="1"/>
      <c r="J174" s="43"/>
      <c r="K174" s="1"/>
      <c r="L174" s="1"/>
      <c r="M174" s="13"/>
      <c r="N174" s="2"/>
      <c r="O174" s="2"/>
      <c r="P174" s="2"/>
      <c r="Q174" s="2"/>
    </row>
    <row r="175" thickBot="1">
      <c r="A175" s="10"/>
      <c r="B175" s="53" t="s">
        <v>127</v>
      </c>
      <c r="C175" s="54"/>
      <c r="D175" s="54"/>
      <c r="E175" s="55" t="s">
        <v>7</v>
      </c>
      <c r="F175" s="54"/>
      <c r="G175" s="54"/>
      <c r="H175" s="56"/>
      <c r="I175" s="54"/>
      <c r="J175" s="56"/>
      <c r="K175" s="54"/>
      <c r="L175" s="54"/>
      <c r="M175" s="13"/>
      <c r="N175" s="2"/>
      <c r="O175" s="2"/>
      <c r="P175" s="2"/>
      <c r="Q175" s="2"/>
    </row>
    <row r="176" thickTop="1">
      <c r="A176" s="10"/>
      <c r="B176" s="44">
        <v>896</v>
      </c>
      <c r="C176" s="45" t="s">
        <v>1412</v>
      </c>
      <c r="D176" s="45" t="s">
        <v>7</v>
      </c>
      <c r="E176" s="45" t="s">
        <v>1413</v>
      </c>
      <c r="F176" s="45" t="s">
        <v>7</v>
      </c>
      <c r="G176" s="46" t="s">
        <v>181</v>
      </c>
      <c r="H176" s="57">
        <v>85</v>
      </c>
      <c r="I176" s="58">
        <v>30.699999999999999</v>
      </c>
      <c r="J176" s="59">
        <f>ROUND(H176*I176,2)</f>
        <v>2609.5</v>
      </c>
      <c r="K176" s="60">
        <v>0.20999999999999999</v>
      </c>
      <c r="L176" s="61">
        <f>ROUND(J176*1.21,2)</f>
        <v>3157.5</v>
      </c>
      <c r="M176" s="13"/>
      <c r="N176" s="2"/>
      <c r="O176" s="2"/>
      <c r="P176" s="2"/>
      <c r="Q176" s="33">
        <f>IF(ISNUMBER(K176),IF(H176&gt;0,IF(I176&gt;0,J176,0),0),0)</f>
        <v>2609.5</v>
      </c>
      <c r="R176" s="9">
        <f>IF(ISNUMBER(K176)=FALSE,J176,0)</f>
        <v>0</v>
      </c>
    </row>
    <row r="177">
      <c r="A177" s="10"/>
      <c r="B177" s="51" t="s">
        <v>125</v>
      </c>
      <c r="C177" s="1"/>
      <c r="D177" s="1"/>
      <c r="E177" s="52" t="s">
        <v>1413</v>
      </c>
      <c r="F177" s="1"/>
      <c r="G177" s="1"/>
      <c r="H177" s="43"/>
      <c r="I177" s="1"/>
      <c r="J177" s="43"/>
      <c r="K177" s="1"/>
      <c r="L177" s="1"/>
      <c r="M177" s="13"/>
      <c r="N177" s="2"/>
      <c r="O177" s="2"/>
      <c r="P177" s="2"/>
      <c r="Q177" s="2"/>
    </row>
    <row r="178" thickBot="1">
      <c r="A178" s="10"/>
      <c r="B178" s="53" t="s">
        <v>127</v>
      </c>
      <c r="C178" s="54"/>
      <c r="D178" s="54"/>
      <c r="E178" s="55" t="s">
        <v>7</v>
      </c>
      <c r="F178" s="54"/>
      <c r="G178" s="54"/>
      <c r="H178" s="56"/>
      <c r="I178" s="54"/>
      <c r="J178" s="56"/>
      <c r="K178" s="54"/>
      <c r="L178" s="54"/>
      <c r="M178" s="13"/>
      <c r="N178" s="2"/>
      <c r="O178" s="2"/>
      <c r="P178" s="2"/>
      <c r="Q178" s="2"/>
    </row>
    <row r="179" thickTop="1">
      <c r="A179" s="10"/>
      <c r="B179" s="44">
        <v>897</v>
      </c>
      <c r="C179" s="45" t="s">
        <v>1414</v>
      </c>
      <c r="D179" s="45" t="s">
        <v>7</v>
      </c>
      <c r="E179" s="45" t="s">
        <v>1415</v>
      </c>
      <c r="F179" s="45" t="s">
        <v>7</v>
      </c>
      <c r="G179" s="46" t="s">
        <v>181</v>
      </c>
      <c r="H179" s="57">
        <v>18</v>
      </c>
      <c r="I179" s="58">
        <v>26.600000000000001</v>
      </c>
      <c r="J179" s="59">
        <f>ROUND(H179*I179,2)</f>
        <v>478.80000000000001</v>
      </c>
      <c r="K179" s="60">
        <v>0.20999999999999999</v>
      </c>
      <c r="L179" s="61">
        <f>ROUND(J179*1.21,2)</f>
        <v>579.35000000000002</v>
      </c>
      <c r="M179" s="13"/>
      <c r="N179" s="2"/>
      <c r="O179" s="2"/>
      <c r="P179" s="2"/>
      <c r="Q179" s="33">
        <f>IF(ISNUMBER(K179),IF(H179&gt;0,IF(I179&gt;0,J179,0),0),0)</f>
        <v>478.80000000000001</v>
      </c>
      <c r="R179" s="9">
        <f>IF(ISNUMBER(K179)=FALSE,J179,0)</f>
        <v>0</v>
      </c>
    </row>
    <row r="180">
      <c r="A180" s="10"/>
      <c r="B180" s="51" t="s">
        <v>125</v>
      </c>
      <c r="C180" s="1"/>
      <c r="D180" s="1"/>
      <c r="E180" s="52" t="s">
        <v>1415</v>
      </c>
      <c r="F180" s="1"/>
      <c r="G180" s="1"/>
      <c r="H180" s="43"/>
      <c r="I180" s="1"/>
      <c r="J180" s="43"/>
      <c r="K180" s="1"/>
      <c r="L180" s="1"/>
      <c r="M180" s="13"/>
      <c r="N180" s="2"/>
      <c r="O180" s="2"/>
      <c r="P180" s="2"/>
      <c r="Q180" s="2"/>
    </row>
    <row r="181" thickBot="1">
      <c r="A181" s="10"/>
      <c r="B181" s="53" t="s">
        <v>127</v>
      </c>
      <c r="C181" s="54"/>
      <c r="D181" s="54"/>
      <c r="E181" s="55" t="s">
        <v>7</v>
      </c>
      <c r="F181" s="54"/>
      <c r="G181" s="54"/>
      <c r="H181" s="56"/>
      <c r="I181" s="54"/>
      <c r="J181" s="56"/>
      <c r="K181" s="54"/>
      <c r="L181" s="54"/>
      <c r="M181" s="13"/>
      <c r="N181" s="2"/>
      <c r="O181" s="2"/>
      <c r="P181" s="2"/>
      <c r="Q181" s="2"/>
    </row>
    <row r="182" thickTop="1">
      <c r="A182" s="10"/>
      <c r="B182" s="44">
        <v>905</v>
      </c>
      <c r="C182" s="45" t="s">
        <v>1416</v>
      </c>
      <c r="D182" s="45" t="s">
        <v>7</v>
      </c>
      <c r="E182" s="45" t="s">
        <v>1417</v>
      </c>
      <c r="F182" s="45" t="s">
        <v>7</v>
      </c>
      <c r="G182" s="46" t="s">
        <v>181</v>
      </c>
      <c r="H182" s="57">
        <v>56</v>
      </c>
      <c r="I182" s="58">
        <v>11.699999999999999</v>
      </c>
      <c r="J182" s="59">
        <f>ROUND(H182*I182,2)</f>
        <v>655.20000000000005</v>
      </c>
      <c r="K182" s="60">
        <v>0.20999999999999999</v>
      </c>
      <c r="L182" s="61">
        <f>ROUND(J182*1.21,2)</f>
        <v>792.78999999999996</v>
      </c>
      <c r="M182" s="13"/>
      <c r="N182" s="2"/>
      <c r="O182" s="2"/>
      <c r="P182" s="2"/>
      <c r="Q182" s="33">
        <f>IF(ISNUMBER(K182),IF(H182&gt;0,IF(I182&gt;0,J182,0),0),0)</f>
        <v>655.20000000000005</v>
      </c>
      <c r="R182" s="9">
        <f>IF(ISNUMBER(K182)=FALSE,J182,0)</f>
        <v>0</v>
      </c>
    </row>
    <row r="183">
      <c r="A183" s="10"/>
      <c r="B183" s="51" t="s">
        <v>125</v>
      </c>
      <c r="C183" s="1"/>
      <c r="D183" s="1"/>
      <c r="E183" s="52" t="s">
        <v>1417</v>
      </c>
      <c r="F183" s="1"/>
      <c r="G183" s="1"/>
      <c r="H183" s="43"/>
      <c r="I183" s="1"/>
      <c r="J183" s="43"/>
      <c r="K183" s="1"/>
      <c r="L183" s="1"/>
      <c r="M183" s="13"/>
      <c r="N183" s="2"/>
      <c r="O183" s="2"/>
      <c r="P183" s="2"/>
      <c r="Q183" s="2"/>
    </row>
    <row r="184" thickBot="1">
      <c r="A184" s="10"/>
      <c r="B184" s="53" t="s">
        <v>127</v>
      </c>
      <c r="C184" s="54"/>
      <c r="D184" s="54"/>
      <c r="E184" s="55" t="s">
        <v>7</v>
      </c>
      <c r="F184" s="54"/>
      <c r="G184" s="54"/>
      <c r="H184" s="56"/>
      <c r="I184" s="54"/>
      <c r="J184" s="56"/>
      <c r="K184" s="54"/>
      <c r="L184" s="54"/>
      <c r="M184" s="13"/>
      <c r="N184" s="2"/>
      <c r="O184" s="2"/>
      <c r="P184" s="2"/>
      <c r="Q184" s="2"/>
    </row>
    <row r="185" thickTop="1">
      <c r="A185" s="10"/>
      <c r="B185" s="44">
        <v>914</v>
      </c>
      <c r="C185" s="45" t="s">
        <v>1418</v>
      </c>
      <c r="D185" s="45" t="s">
        <v>7</v>
      </c>
      <c r="E185" s="45" t="s">
        <v>1419</v>
      </c>
      <c r="F185" s="45" t="s">
        <v>7</v>
      </c>
      <c r="G185" s="46" t="s">
        <v>124</v>
      </c>
      <c r="H185" s="57">
        <v>1</v>
      </c>
      <c r="I185" s="58">
        <v>4400</v>
      </c>
      <c r="J185" s="59">
        <f>ROUND(H185*I185,2)</f>
        <v>4400</v>
      </c>
      <c r="K185" s="60">
        <v>0.20999999999999999</v>
      </c>
      <c r="L185" s="61">
        <f>ROUND(J185*1.21,2)</f>
        <v>5324</v>
      </c>
      <c r="M185" s="13"/>
      <c r="N185" s="2"/>
      <c r="O185" s="2"/>
      <c r="P185" s="2"/>
      <c r="Q185" s="33">
        <f>IF(ISNUMBER(K185),IF(H185&gt;0,IF(I185&gt;0,J185,0),0),0)</f>
        <v>4400</v>
      </c>
      <c r="R185" s="9">
        <f>IF(ISNUMBER(K185)=FALSE,J185,0)</f>
        <v>0</v>
      </c>
    </row>
    <row r="186">
      <c r="A186" s="10"/>
      <c r="B186" s="51" t="s">
        <v>125</v>
      </c>
      <c r="C186" s="1"/>
      <c r="D186" s="1"/>
      <c r="E186" s="52" t="s">
        <v>1419</v>
      </c>
      <c r="F186" s="1"/>
      <c r="G186" s="1"/>
      <c r="H186" s="43"/>
      <c r="I186" s="1"/>
      <c r="J186" s="43"/>
      <c r="K186" s="1"/>
      <c r="L186" s="1"/>
      <c r="M186" s="13"/>
      <c r="N186" s="2"/>
      <c r="O186" s="2"/>
      <c r="P186" s="2"/>
      <c r="Q186" s="2"/>
    </row>
    <row r="187" thickBot="1">
      <c r="A187" s="10"/>
      <c r="B187" s="53" t="s">
        <v>127</v>
      </c>
      <c r="C187" s="54"/>
      <c r="D187" s="54"/>
      <c r="E187" s="55" t="s">
        <v>7</v>
      </c>
      <c r="F187" s="54"/>
      <c r="G187" s="54"/>
      <c r="H187" s="56"/>
      <c r="I187" s="54"/>
      <c r="J187" s="56"/>
      <c r="K187" s="54"/>
      <c r="L187" s="54"/>
      <c r="M187" s="13"/>
      <c r="N187" s="2"/>
      <c r="O187" s="2"/>
      <c r="P187" s="2"/>
      <c r="Q187" s="2"/>
    </row>
    <row r="188" thickTop="1" thickBot="1" ht="25" customHeight="1">
      <c r="A188" s="10"/>
      <c r="B188" s="1"/>
      <c r="C188" s="62" t="s">
        <v>1279</v>
      </c>
      <c r="D188" s="1"/>
      <c r="E188" s="63" t="s">
        <v>1280</v>
      </c>
      <c r="F188" s="1"/>
      <c r="G188" s="64" t="s">
        <v>137</v>
      </c>
      <c r="H188" s="65">
        <f>J167+J170+J173+J176+J179+J182+J185</f>
        <v>19532.299999999999</v>
      </c>
      <c r="I188" s="64" t="s">
        <v>138</v>
      </c>
      <c r="J188" s="66">
        <f>(L188-H188)</f>
        <v>4101.7800000000025</v>
      </c>
      <c r="K188" s="64" t="s">
        <v>139</v>
      </c>
      <c r="L188" s="67">
        <f>ROUND((J167+J170+J173+J176+J179+J182+J185)*1.21,2)</f>
        <v>23634.080000000002</v>
      </c>
      <c r="M188" s="13"/>
      <c r="N188" s="2"/>
      <c r="O188" s="2"/>
      <c r="P188" s="2"/>
      <c r="Q188" s="33">
        <f>0+Q167+Q170+Q173+Q176+Q179+Q182+Q185</f>
        <v>19532.299999999999</v>
      </c>
      <c r="R188" s="9">
        <f>0+R167+R170+R173+R176+R179+R182+R185</f>
        <v>0</v>
      </c>
      <c r="S188" s="68">
        <f>Q188*(1+J188)+R188</f>
        <v>80136729.794000044</v>
      </c>
    </row>
    <row r="189" thickTop="1" thickBot="1" ht="25" customHeight="1">
      <c r="A189" s="10"/>
      <c r="B189" s="69"/>
      <c r="C189" s="69"/>
      <c r="D189" s="69"/>
      <c r="E189" s="70"/>
      <c r="F189" s="69"/>
      <c r="G189" s="71" t="s">
        <v>140</v>
      </c>
      <c r="H189" s="72">
        <f>0+J167+J170+J173+J176+J179+J182+J185</f>
        <v>19532.299999999999</v>
      </c>
      <c r="I189" s="71" t="s">
        <v>141</v>
      </c>
      <c r="J189" s="73">
        <f>0+J188</f>
        <v>4101.7800000000025</v>
      </c>
      <c r="K189" s="71" t="s">
        <v>142</v>
      </c>
      <c r="L189" s="74">
        <f>0+L188</f>
        <v>23634.080000000002</v>
      </c>
      <c r="M189" s="13"/>
      <c r="N189" s="2"/>
      <c r="O189" s="2"/>
      <c r="P189" s="2"/>
      <c r="Q189" s="2"/>
    </row>
    <row r="190" ht="40" customHeight="1">
      <c r="A190" s="10"/>
      <c r="B190" s="75" t="s">
        <v>1420</v>
      </c>
      <c r="C190" s="1"/>
      <c r="D190" s="1"/>
      <c r="E190" s="1"/>
      <c r="F190" s="1"/>
      <c r="G190" s="1"/>
      <c r="H190" s="43"/>
      <c r="I190" s="1"/>
      <c r="J190" s="43"/>
      <c r="K190" s="1"/>
      <c r="L190" s="1"/>
      <c r="M190" s="13"/>
      <c r="N190" s="2"/>
      <c r="O190" s="2"/>
      <c r="P190" s="2"/>
      <c r="Q190" s="2"/>
    </row>
    <row r="191">
      <c r="A191" s="10"/>
      <c r="B191" s="44">
        <v>845</v>
      </c>
      <c r="C191" s="45" t="s">
        <v>1446</v>
      </c>
      <c r="D191" s="45" t="s">
        <v>7</v>
      </c>
      <c r="E191" s="45" t="s">
        <v>1596</v>
      </c>
      <c r="F191" s="45" t="s">
        <v>7</v>
      </c>
      <c r="G191" s="46" t="s">
        <v>181</v>
      </c>
      <c r="H191" s="47">
        <v>72</v>
      </c>
      <c r="I191" s="26">
        <v>3500</v>
      </c>
      <c r="J191" s="48">
        <f>ROUND(H191*I191,2)</f>
        <v>252000</v>
      </c>
      <c r="K191" s="49">
        <v>0.20999999999999999</v>
      </c>
      <c r="L191" s="50">
        <f>ROUND(J191*1.21,2)</f>
        <v>304920</v>
      </c>
      <c r="M191" s="13"/>
      <c r="N191" s="2"/>
      <c r="O191" s="2"/>
      <c r="P191" s="2"/>
      <c r="Q191" s="33">
        <f>IF(ISNUMBER(K191),IF(H191&gt;0,IF(I191&gt;0,J191,0),0),0)</f>
        <v>252000</v>
      </c>
      <c r="R191" s="9">
        <f>IF(ISNUMBER(K191)=FALSE,J191,0)</f>
        <v>0</v>
      </c>
    </row>
    <row r="192">
      <c r="A192" s="10"/>
      <c r="B192" s="51" t="s">
        <v>125</v>
      </c>
      <c r="C192" s="1"/>
      <c r="D192" s="1"/>
      <c r="E192" s="52" t="s">
        <v>1596</v>
      </c>
      <c r="F192" s="1"/>
      <c r="G192" s="1"/>
      <c r="H192" s="43"/>
      <c r="I192" s="1"/>
      <c r="J192" s="43"/>
      <c r="K192" s="1"/>
      <c r="L192" s="1"/>
      <c r="M192" s="13"/>
      <c r="N192" s="2"/>
      <c r="O192" s="2"/>
      <c r="P192" s="2"/>
      <c r="Q192" s="2"/>
    </row>
    <row r="193" thickBot="1">
      <c r="A193" s="10"/>
      <c r="B193" s="53" t="s">
        <v>127</v>
      </c>
      <c r="C193" s="54"/>
      <c r="D193" s="54"/>
      <c r="E193" s="55" t="s">
        <v>7</v>
      </c>
      <c r="F193" s="54"/>
      <c r="G193" s="54"/>
      <c r="H193" s="56"/>
      <c r="I193" s="54"/>
      <c r="J193" s="56"/>
      <c r="K193" s="54"/>
      <c r="L193" s="54"/>
      <c r="M193" s="13"/>
      <c r="N193" s="2"/>
      <c r="O193" s="2"/>
      <c r="P193" s="2"/>
      <c r="Q193" s="2"/>
    </row>
    <row r="194" thickTop="1">
      <c r="A194" s="10"/>
      <c r="B194" s="44">
        <v>846</v>
      </c>
      <c r="C194" s="45" t="s">
        <v>1597</v>
      </c>
      <c r="D194" s="45" t="s">
        <v>7</v>
      </c>
      <c r="E194" s="45" t="s">
        <v>1598</v>
      </c>
      <c r="F194" s="45" t="s">
        <v>7</v>
      </c>
      <c r="G194" s="46" t="s">
        <v>181</v>
      </c>
      <c r="H194" s="57">
        <v>53</v>
      </c>
      <c r="I194" s="58">
        <v>4200</v>
      </c>
      <c r="J194" s="59">
        <f>ROUND(H194*I194,2)</f>
        <v>222600</v>
      </c>
      <c r="K194" s="60">
        <v>0.20999999999999999</v>
      </c>
      <c r="L194" s="61">
        <f>ROUND(J194*1.21,2)</f>
        <v>269346</v>
      </c>
      <c r="M194" s="13"/>
      <c r="N194" s="2"/>
      <c r="O194" s="2"/>
      <c r="P194" s="2"/>
      <c r="Q194" s="33">
        <f>IF(ISNUMBER(K194),IF(H194&gt;0,IF(I194&gt;0,J194,0),0),0)</f>
        <v>222600</v>
      </c>
      <c r="R194" s="9">
        <f>IF(ISNUMBER(K194)=FALSE,J194,0)</f>
        <v>0</v>
      </c>
    </row>
    <row r="195">
      <c r="A195" s="10"/>
      <c r="B195" s="51" t="s">
        <v>125</v>
      </c>
      <c r="C195" s="1"/>
      <c r="D195" s="1"/>
      <c r="E195" s="52" t="s">
        <v>1598</v>
      </c>
      <c r="F195" s="1"/>
      <c r="G195" s="1"/>
      <c r="H195" s="43"/>
      <c r="I195" s="1"/>
      <c r="J195" s="43"/>
      <c r="K195" s="1"/>
      <c r="L195" s="1"/>
      <c r="M195" s="13"/>
      <c r="N195" s="2"/>
      <c r="O195" s="2"/>
      <c r="P195" s="2"/>
      <c r="Q195" s="2"/>
    </row>
    <row r="196" thickBot="1">
      <c r="A196" s="10"/>
      <c r="B196" s="53" t="s">
        <v>127</v>
      </c>
      <c r="C196" s="54"/>
      <c r="D196" s="54"/>
      <c r="E196" s="55" t="s">
        <v>7</v>
      </c>
      <c r="F196" s="54"/>
      <c r="G196" s="54"/>
      <c r="H196" s="56"/>
      <c r="I196" s="54"/>
      <c r="J196" s="56"/>
      <c r="K196" s="54"/>
      <c r="L196" s="54"/>
      <c r="M196" s="13"/>
      <c r="N196" s="2"/>
      <c r="O196" s="2"/>
      <c r="P196" s="2"/>
      <c r="Q196" s="2"/>
    </row>
    <row r="197" thickTop="1">
      <c r="A197" s="10"/>
      <c r="B197" s="44">
        <v>847</v>
      </c>
      <c r="C197" s="45" t="s">
        <v>1599</v>
      </c>
      <c r="D197" s="45" t="s">
        <v>7</v>
      </c>
      <c r="E197" s="45" t="s">
        <v>1600</v>
      </c>
      <c r="F197" s="45" t="s">
        <v>7</v>
      </c>
      <c r="G197" s="46" t="s">
        <v>181</v>
      </c>
      <c r="H197" s="57">
        <v>50</v>
      </c>
      <c r="I197" s="58">
        <v>17000</v>
      </c>
      <c r="J197" s="59">
        <f>ROUND(H197*I197,2)</f>
        <v>850000</v>
      </c>
      <c r="K197" s="60">
        <v>0.20999999999999999</v>
      </c>
      <c r="L197" s="61">
        <f>ROUND(J197*1.21,2)</f>
        <v>1028500</v>
      </c>
      <c r="M197" s="13"/>
      <c r="N197" s="2"/>
      <c r="O197" s="2"/>
      <c r="P197" s="2"/>
      <c r="Q197" s="33">
        <f>IF(ISNUMBER(K197),IF(H197&gt;0,IF(I197&gt;0,J197,0),0),0)</f>
        <v>850000</v>
      </c>
      <c r="R197" s="9">
        <f>IF(ISNUMBER(K197)=FALSE,J197,0)</f>
        <v>0</v>
      </c>
    </row>
    <row r="198">
      <c r="A198" s="10"/>
      <c r="B198" s="51" t="s">
        <v>125</v>
      </c>
      <c r="C198" s="1"/>
      <c r="D198" s="1"/>
      <c r="E198" s="52" t="s">
        <v>1600</v>
      </c>
      <c r="F198" s="1"/>
      <c r="G198" s="1"/>
      <c r="H198" s="43"/>
      <c r="I198" s="1"/>
      <c r="J198" s="43"/>
      <c r="K198" s="1"/>
      <c r="L198" s="1"/>
      <c r="M198" s="13"/>
      <c r="N198" s="2"/>
      <c r="O198" s="2"/>
      <c r="P198" s="2"/>
      <c r="Q198" s="2"/>
    </row>
    <row r="199" thickBot="1">
      <c r="A199" s="10"/>
      <c r="B199" s="53" t="s">
        <v>127</v>
      </c>
      <c r="C199" s="54"/>
      <c r="D199" s="54"/>
      <c r="E199" s="55" t="s">
        <v>7</v>
      </c>
      <c r="F199" s="54"/>
      <c r="G199" s="54"/>
      <c r="H199" s="56"/>
      <c r="I199" s="54"/>
      <c r="J199" s="56"/>
      <c r="K199" s="54"/>
      <c r="L199" s="54"/>
      <c r="M199" s="13"/>
      <c r="N199" s="2"/>
      <c r="O199" s="2"/>
      <c r="P199" s="2"/>
      <c r="Q199" s="2"/>
    </row>
    <row r="200" thickTop="1">
      <c r="A200" s="10"/>
      <c r="B200" s="44">
        <v>848</v>
      </c>
      <c r="C200" s="45" t="s">
        <v>1601</v>
      </c>
      <c r="D200" s="45" t="s">
        <v>7</v>
      </c>
      <c r="E200" s="45" t="s">
        <v>1602</v>
      </c>
      <c r="F200" s="45" t="s">
        <v>7</v>
      </c>
      <c r="G200" s="46" t="s">
        <v>146</v>
      </c>
      <c r="H200" s="57">
        <v>1</v>
      </c>
      <c r="I200" s="58">
        <v>32000</v>
      </c>
      <c r="J200" s="59">
        <f>ROUND(H200*I200,2)</f>
        <v>32000</v>
      </c>
      <c r="K200" s="60">
        <v>0.20999999999999999</v>
      </c>
      <c r="L200" s="61">
        <f>ROUND(J200*1.21,2)</f>
        <v>38720</v>
      </c>
      <c r="M200" s="13"/>
      <c r="N200" s="2"/>
      <c r="O200" s="2"/>
      <c r="P200" s="2"/>
      <c r="Q200" s="33">
        <f>IF(ISNUMBER(K200),IF(H200&gt;0,IF(I200&gt;0,J200,0),0),0)</f>
        <v>32000</v>
      </c>
      <c r="R200" s="9">
        <f>IF(ISNUMBER(K200)=FALSE,J200,0)</f>
        <v>0</v>
      </c>
    </row>
    <row r="201">
      <c r="A201" s="10"/>
      <c r="B201" s="51" t="s">
        <v>125</v>
      </c>
      <c r="C201" s="1"/>
      <c r="D201" s="1"/>
      <c r="E201" s="52" t="s">
        <v>1602</v>
      </c>
      <c r="F201" s="1"/>
      <c r="G201" s="1"/>
      <c r="H201" s="43"/>
      <c r="I201" s="1"/>
      <c r="J201" s="43"/>
      <c r="K201" s="1"/>
      <c r="L201" s="1"/>
      <c r="M201" s="13"/>
      <c r="N201" s="2"/>
      <c r="O201" s="2"/>
      <c r="P201" s="2"/>
      <c r="Q201" s="2"/>
    </row>
    <row r="202" thickBot="1">
      <c r="A202" s="10"/>
      <c r="B202" s="53" t="s">
        <v>127</v>
      </c>
      <c r="C202" s="54"/>
      <c r="D202" s="54"/>
      <c r="E202" s="55" t="s">
        <v>7</v>
      </c>
      <c r="F202" s="54"/>
      <c r="G202" s="54"/>
      <c r="H202" s="56"/>
      <c r="I202" s="54"/>
      <c r="J202" s="56"/>
      <c r="K202" s="54"/>
      <c r="L202" s="54"/>
      <c r="M202" s="13"/>
      <c r="N202" s="2"/>
      <c r="O202" s="2"/>
      <c r="P202" s="2"/>
      <c r="Q202" s="2"/>
    </row>
    <row r="203" thickTop="1">
      <c r="A203" s="10"/>
      <c r="B203" s="44">
        <v>849</v>
      </c>
      <c r="C203" s="45" t="s">
        <v>1603</v>
      </c>
      <c r="D203" s="45" t="s">
        <v>7</v>
      </c>
      <c r="E203" s="45" t="s">
        <v>1604</v>
      </c>
      <c r="F203" s="45" t="s">
        <v>7</v>
      </c>
      <c r="G203" s="46" t="s">
        <v>146</v>
      </c>
      <c r="H203" s="57">
        <v>1</v>
      </c>
      <c r="I203" s="58">
        <v>40000</v>
      </c>
      <c r="J203" s="59">
        <f>ROUND(H203*I203,2)</f>
        <v>40000</v>
      </c>
      <c r="K203" s="60">
        <v>0.20999999999999999</v>
      </c>
      <c r="L203" s="61">
        <f>ROUND(J203*1.21,2)</f>
        <v>48400</v>
      </c>
      <c r="M203" s="13"/>
      <c r="N203" s="2"/>
      <c r="O203" s="2"/>
      <c r="P203" s="2"/>
      <c r="Q203" s="33">
        <f>IF(ISNUMBER(K203),IF(H203&gt;0,IF(I203&gt;0,J203,0),0),0)</f>
        <v>40000</v>
      </c>
      <c r="R203" s="9">
        <f>IF(ISNUMBER(K203)=FALSE,J203,0)</f>
        <v>0</v>
      </c>
    </row>
    <row r="204">
      <c r="A204" s="10"/>
      <c r="B204" s="51" t="s">
        <v>125</v>
      </c>
      <c r="C204" s="1"/>
      <c r="D204" s="1"/>
      <c r="E204" s="52" t="s">
        <v>1604</v>
      </c>
      <c r="F204" s="1"/>
      <c r="G204" s="1"/>
      <c r="H204" s="43"/>
      <c r="I204" s="1"/>
      <c r="J204" s="43"/>
      <c r="K204" s="1"/>
      <c r="L204" s="1"/>
      <c r="M204" s="13"/>
      <c r="N204" s="2"/>
      <c r="O204" s="2"/>
      <c r="P204" s="2"/>
      <c r="Q204" s="2"/>
    </row>
    <row r="205" thickBot="1">
      <c r="A205" s="10"/>
      <c r="B205" s="53" t="s">
        <v>127</v>
      </c>
      <c r="C205" s="54"/>
      <c r="D205" s="54"/>
      <c r="E205" s="55" t="s">
        <v>7</v>
      </c>
      <c r="F205" s="54"/>
      <c r="G205" s="54"/>
      <c r="H205" s="56"/>
      <c r="I205" s="54"/>
      <c r="J205" s="56"/>
      <c r="K205" s="54"/>
      <c r="L205" s="54"/>
      <c r="M205" s="13"/>
      <c r="N205" s="2"/>
      <c r="O205" s="2"/>
      <c r="P205" s="2"/>
      <c r="Q205" s="2"/>
    </row>
    <row r="206" thickTop="1">
      <c r="A206" s="10"/>
      <c r="B206" s="44">
        <v>850</v>
      </c>
      <c r="C206" s="45" t="s">
        <v>1605</v>
      </c>
      <c r="D206" s="45" t="s">
        <v>7</v>
      </c>
      <c r="E206" s="45" t="s">
        <v>1606</v>
      </c>
      <c r="F206" s="45" t="s">
        <v>7</v>
      </c>
      <c r="G206" s="46" t="s">
        <v>146</v>
      </c>
      <c r="H206" s="57">
        <v>1</v>
      </c>
      <c r="I206" s="58">
        <v>40000</v>
      </c>
      <c r="J206" s="59">
        <f>ROUND(H206*I206,2)</f>
        <v>40000</v>
      </c>
      <c r="K206" s="60">
        <v>0.20999999999999999</v>
      </c>
      <c r="L206" s="61">
        <f>ROUND(J206*1.21,2)</f>
        <v>48400</v>
      </c>
      <c r="M206" s="13"/>
      <c r="N206" s="2"/>
      <c r="O206" s="2"/>
      <c r="P206" s="2"/>
      <c r="Q206" s="33">
        <f>IF(ISNUMBER(K206),IF(H206&gt;0,IF(I206&gt;0,J206,0),0),0)</f>
        <v>40000</v>
      </c>
      <c r="R206" s="9">
        <f>IF(ISNUMBER(K206)=FALSE,J206,0)</f>
        <v>0</v>
      </c>
    </row>
    <row r="207">
      <c r="A207" s="10"/>
      <c r="B207" s="51" t="s">
        <v>125</v>
      </c>
      <c r="C207" s="1"/>
      <c r="D207" s="1"/>
      <c r="E207" s="52" t="s">
        <v>1606</v>
      </c>
      <c r="F207" s="1"/>
      <c r="G207" s="1"/>
      <c r="H207" s="43"/>
      <c r="I207" s="1"/>
      <c r="J207" s="43"/>
      <c r="K207" s="1"/>
      <c r="L207" s="1"/>
      <c r="M207" s="13"/>
      <c r="N207" s="2"/>
      <c r="O207" s="2"/>
      <c r="P207" s="2"/>
      <c r="Q207" s="2"/>
    </row>
    <row r="208" thickBot="1">
      <c r="A208" s="10"/>
      <c r="B208" s="53" t="s">
        <v>127</v>
      </c>
      <c r="C208" s="54"/>
      <c r="D208" s="54"/>
      <c r="E208" s="55" t="s">
        <v>7</v>
      </c>
      <c r="F208" s="54"/>
      <c r="G208" s="54"/>
      <c r="H208" s="56"/>
      <c r="I208" s="54"/>
      <c r="J208" s="56"/>
      <c r="K208" s="54"/>
      <c r="L208" s="54"/>
      <c r="M208" s="13"/>
      <c r="N208" s="2"/>
      <c r="O208" s="2"/>
      <c r="P208" s="2"/>
      <c r="Q208" s="2"/>
    </row>
    <row r="209" thickTop="1">
      <c r="A209" s="10"/>
      <c r="B209" s="44">
        <v>851</v>
      </c>
      <c r="C209" s="45" t="s">
        <v>1607</v>
      </c>
      <c r="D209" s="45" t="s">
        <v>7</v>
      </c>
      <c r="E209" s="45" t="s">
        <v>1608</v>
      </c>
      <c r="F209" s="45" t="s">
        <v>7</v>
      </c>
      <c r="G209" s="46" t="s">
        <v>146</v>
      </c>
      <c r="H209" s="57">
        <v>1</v>
      </c>
      <c r="I209" s="58">
        <v>28000</v>
      </c>
      <c r="J209" s="59">
        <f>ROUND(H209*I209,2)</f>
        <v>28000</v>
      </c>
      <c r="K209" s="60">
        <v>0.20999999999999999</v>
      </c>
      <c r="L209" s="61">
        <f>ROUND(J209*1.21,2)</f>
        <v>33880</v>
      </c>
      <c r="M209" s="13"/>
      <c r="N209" s="2"/>
      <c r="O209" s="2"/>
      <c r="P209" s="2"/>
      <c r="Q209" s="33">
        <f>IF(ISNUMBER(K209),IF(H209&gt;0,IF(I209&gt;0,J209,0),0),0)</f>
        <v>28000</v>
      </c>
      <c r="R209" s="9">
        <f>IF(ISNUMBER(K209)=FALSE,J209,0)</f>
        <v>0</v>
      </c>
    </row>
    <row r="210">
      <c r="A210" s="10"/>
      <c r="B210" s="51" t="s">
        <v>125</v>
      </c>
      <c r="C210" s="1"/>
      <c r="D210" s="1"/>
      <c r="E210" s="52" t="s">
        <v>1608</v>
      </c>
      <c r="F210" s="1"/>
      <c r="G210" s="1"/>
      <c r="H210" s="43"/>
      <c r="I210" s="1"/>
      <c r="J210" s="43"/>
      <c r="K210" s="1"/>
      <c r="L210" s="1"/>
      <c r="M210" s="13"/>
      <c r="N210" s="2"/>
      <c r="O210" s="2"/>
      <c r="P210" s="2"/>
      <c r="Q210" s="2"/>
    </row>
    <row r="211" thickBot="1">
      <c r="A211" s="10"/>
      <c r="B211" s="53" t="s">
        <v>127</v>
      </c>
      <c r="C211" s="54"/>
      <c r="D211" s="54"/>
      <c r="E211" s="55" t="s">
        <v>7</v>
      </c>
      <c r="F211" s="54"/>
      <c r="G211" s="54"/>
      <c r="H211" s="56"/>
      <c r="I211" s="54"/>
      <c r="J211" s="56"/>
      <c r="K211" s="54"/>
      <c r="L211" s="54"/>
      <c r="M211" s="13"/>
      <c r="N211" s="2"/>
      <c r="O211" s="2"/>
      <c r="P211" s="2"/>
      <c r="Q211" s="2"/>
    </row>
    <row r="212" thickTop="1">
      <c r="A212" s="10"/>
      <c r="B212" s="44">
        <v>852</v>
      </c>
      <c r="C212" s="45" t="s">
        <v>1609</v>
      </c>
      <c r="D212" s="45" t="s">
        <v>7</v>
      </c>
      <c r="E212" s="45" t="s">
        <v>1610</v>
      </c>
      <c r="F212" s="45" t="s">
        <v>7</v>
      </c>
      <c r="G212" s="46" t="s">
        <v>146</v>
      </c>
      <c r="H212" s="57">
        <v>1</v>
      </c>
      <c r="I212" s="58">
        <v>26000</v>
      </c>
      <c r="J212" s="59">
        <f>ROUND(H212*I212,2)</f>
        <v>26000</v>
      </c>
      <c r="K212" s="60">
        <v>0.20999999999999999</v>
      </c>
      <c r="L212" s="61">
        <f>ROUND(J212*1.21,2)</f>
        <v>31460</v>
      </c>
      <c r="M212" s="13"/>
      <c r="N212" s="2"/>
      <c r="O212" s="2"/>
      <c r="P212" s="2"/>
      <c r="Q212" s="33">
        <f>IF(ISNUMBER(K212),IF(H212&gt;0,IF(I212&gt;0,J212,0),0),0)</f>
        <v>26000</v>
      </c>
      <c r="R212" s="9">
        <f>IF(ISNUMBER(K212)=FALSE,J212,0)</f>
        <v>0</v>
      </c>
    </row>
    <row r="213">
      <c r="A213" s="10"/>
      <c r="B213" s="51" t="s">
        <v>125</v>
      </c>
      <c r="C213" s="1"/>
      <c r="D213" s="1"/>
      <c r="E213" s="52" t="s">
        <v>1610</v>
      </c>
      <c r="F213" s="1"/>
      <c r="G213" s="1"/>
      <c r="H213" s="43"/>
      <c r="I213" s="1"/>
      <c r="J213" s="43"/>
      <c r="K213" s="1"/>
      <c r="L213" s="1"/>
      <c r="M213" s="13"/>
      <c r="N213" s="2"/>
      <c r="O213" s="2"/>
      <c r="P213" s="2"/>
      <c r="Q213" s="2"/>
    </row>
    <row r="214" thickBot="1">
      <c r="A214" s="10"/>
      <c r="B214" s="53" t="s">
        <v>127</v>
      </c>
      <c r="C214" s="54"/>
      <c r="D214" s="54"/>
      <c r="E214" s="55" t="s">
        <v>7</v>
      </c>
      <c r="F214" s="54"/>
      <c r="G214" s="54"/>
      <c r="H214" s="56"/>
      <c r="I214" s="54"/>
      <c r="J214" s="56"/>
      <c r="K214" s="54"/>
      <c r="L214" s="54"/>
      <c r="M214" s="13"/>
      <c r="N214" s="2"/>
      <c r="O214" s="2"/>
      <c r="P214" s="2"/>
      <c r="Q214" s="2"/>
    </row>
    <row r="215" thickTop="1">
      <c r="A215" s="10"/>
      <c r="B215" s="44">
        <v>853</v>
      </c>
      <c r="C215" s="45" t="s">
        <v>1611</v>
      </c>
      <c r="D215" s="45" t="s">
        <v>7</v>
      </c>
      <c r="E215" s="45" t="s">
        <v>1438</v>
      </c>
      <c r="F215" s="45" t="s">
        <v>7</v>
      </c>
      <c r="G215" s="46" t="s">
        <v>146</v>
      </c>
      <c r="H215" s="57">
        <v>2</v>
      </c>
      <c r="I215" s="58">
        <v>3000</v>
      </c>
      <c r="J215" s="59">
        <f>ROUND(H215*I215,2)</f>
        <v>6000</v>
      </c>
      <c r="K215" s="60">
        <v>0.20999999999999999</v>
      </c>
      <c r="L215" s="61">
        <f>ROUND(J215*1.21,2)</f>
        <v>7260</v>
      </c>
      <c r="M215" s="13"/>
      <c r="N215" s="2"/>
      <c r="O215" s="2"/>
      <c r="P215" s="2"/>
      <c r="Q215" s="33">
        <f>IF(ISNUMBER(K215),IF(H215&gt;0,IF(I215&gt;0,J215,0),0),0)</f>
        <v>6000</v>
      </c>
      <c r="R215" s="9">
        <f>IF(ISNUMBER(K215)=FALSE,J215,0)</f>
        <v>0</v>
      </c>
    </row>
    <row r="216">
      <c r="A216" s="10"/>
      <c r="B216" s="51" t="s">
        <v>125</v>
      </c>
      <c r="C216" s="1"/>
      <c r="D216" s="1"/>
      <c r="E216" s="52" t="s">
        <v>1438</v>
      </c>
      <c r="F216" s="1"/>
      <c r="G216" s="1"/>
      <c r="H216" s="43"/>
      <c r="I216" s="1"/>
      <c r="J216" s="43"/>
      <c r="K216" s="1"/>
      <c r="L216" s="1"/>
      <c r="M216" s="13"/>
      <c r="N216" s="2"/>
      <c r="O216" s="2"/>
      <c r="P216" s="2"/>
      <c r="Q216" s="2"/>
    </row>
    <row r="217" thickBot="1">
      <c r="A217" s="10"/>
      <c r="B217" s="53" t="s">
        <v>127</v>
      </c>
      <c r="C217" s="54"/>
      <c r="D217" s="54"/>
      <c r="E217" s="55" t="s">
        <v>7</v>
      </c>
      <c r="F217" s="54"/>
      <c r="G217" s="54"/>
      <c r="H217" s="56"/>
      <c r="I217" s="54"/>
      <c r="J217" s="56"/>
      <c r="K217" s="54"/>
      <c r="L217" s="54"/>
      <c r="M217" s="13"/>
      <c r="N217" s="2"/>
      <c r="O217" s="2"/>
      <c r="P217" s="2"/>
      <c r="Q217" s="2"/>
    </row>
    <row r="218" thickTop="1">
      <c r="A218" s="10"/>
      <c r="B218" s="44">
        <v>854</v>
      </c>
      <c r="C218" s="45" t="s">
        <v>1612</v>
      </c>
      <c r="D218" s="45" t="s">
        <v>7</v>
      </c>
      <c r="E218" s="45" t="s">
        <v>1440</v>
      </c>
      <c r="F218" s="45" t="s">
        <v>7</v>
      </c>
      <c r="G218" s="46" t="s">
        <v>146</v>
      </c>
      <c r="H218" s="57">
        <v>1</v>
      </c>
      <c r="I218" s="58">
        <v>1700</v>
      </c>
      <c r="J218" s="59">
        <f>ROUND(H218*I218,2)</f>
        <v>1700</v>
      </c>
      <c r="K218" s="60">
        <v>0.20999999999999999</v>
      </c>
      <c r="L218" s="61">
        <f>ROUND(J218*1.21,2)</f>
        <v>2057</v>
      </c>
      <c r="M218" s="13"/>
      <c r="N218" s="2"/>
      <c r="O218" s="2"/>
      <c r="P218" s="2"/>
      <c r="Q218" s="33">
        <f>IF(ISNUMBER(K218),IF(H218&gt;0,IF(I218&gt;0,J218,0),0),0)</f>
        <v>1700</v>
      </c>
      <c r="R218" s="9">
        <f>IF(ISNUMBER(K218)=FALSE,J218,0)</f>
        <v>0</v>
      </c>
    </row>
    <row r="219">
      <c r="A219" s="10"/>
      <c r="B219" s="51" t="s">
        <v>125</v>
      </c>
      <c r="C219" s="1"/>
      <c r="D219" s="1"/>
      <c r="E219" s="52" t="s">
        <v>1440</v>
      </c>
      <c r="F219" s="1"/>
      <c r="G219" s="1"/>
      <c r="H219" s="43"/>
      <c r="I219" s="1"/>
      <c r="J219" s="43"/>
      <c r="K219" s="1"/>
      <c r="L219" s="1"/>
      <c r="M219" s="13"/>
      <c r="N219" s="2"/>
      <c r="O219" s="2"/>
      <c r="P219" s="2"/>
      <c r="Q219" s="2"/>
    </row>
    <row r="220" thickBot="1">
      <c r="A220" s="10"/>
      <c r="B220" s="53" t="s">
        <v>127</v>
      </c>
      <c r="C220" s="54"/>
      <c r="D220" s="54"/>
      <c r="E220" s="55" t="s">
        <v>7</v>
      </c>
      <c r="F220" s="54"/>
      <c r="G220" s="54"/>
      <c r="H220" s="56"/>
      <c r="I220" s="54"/>
      <c r="J220" s="56"/>
      <c r="K220" s="54"/>
      <c r="L220" s="54"/>
      <c r="M220" s="13"/>
      <c r="N220" s="2"/>
      <c r="O220" s="2"/>
      <c r="P220" s="2"/>
      <c r="Q220" s="2"/>
    </row>
    <row r="221" thickTop="1">
      <c r="A221" s="10"/>
      <c r="B221" s="44">
        <v>864</v>
      </c>
      <c r="C221" s="45" t="s">
        <v>1613</v>
      </c>
      <c r="D221" s="45" t="s">
        <v>7</v>
      </c>
      <c r="E221" s="45" t="s">
        <v>1445</v>
      </c>
      <c r="F221" s="45" t="s">
        <v>7</v>
      </c>
      <c r="G221" s="46" t="s">
        <v>146</v>
      </c>
      <c r="H221" s="57">
        <v>3</v>
      </c>
      <c r="I221" s="58">
        <v>5700</v>
      </c>
      <c r="J221" s="59">
        <f>ROUND(H221*I221,2)</f>
        <v>17100</v>
      </c>
      <c r="K221" s="60">
        <v>0.20999999999999999</v>
      </c>
      <c r="L221" s="61">
        <f>ROUND(J221*1.21,2)</f>
        <v>20691</v>
      </c>
      <c r="M221" s="13"/>
      <c r="N221" s="2"/>
      <c r="O221" s="2"/>
      <c r="P221" s="2"/>
      <c r="Q221" s="33">
        <f>IF(ISNUMBER(K221),IF(H221&gt;0,IF(I221&gt;0,J221,0),0),0)</f>
        <v>17100</v>
      </c>
      <c r="R221" s="9">
        <f>IF(ISNUMBER(K221)=FALSE,J221,0)</f>
        <v>0</v>
      </c>
    </row>
    <row r="222">
      <c r="A222" s="10"/>
      <c r="B222" s="51" t="s">
        <v>125</v>
      </c>
      <c r="C222" s="1"/>
      <c r="D222" s="1"/>
      <c r="E222" s="52" t="s">
        <v>1445</v>
      </c>
      <c r="F222" s="1"/>
      <c r="G222" s="1"/>
      <c r="H222" s="43"/>
      <c r="I222" s="1"/>
      <c r="J222" s="43"/>
      <c r="K222" s="1"/>
      <c r="L222" s="1"/>
      <c r="M222" s="13"/>
      <c r="N222" s="2"/>
      <c r="O222" s="2"/>
      <c r="P222" s="2"/>
      <c r="Q222" s="2"/>
    </row>
    <row r="223" thickBot="1">
      <c r="A223" s="10"/>
      <c r="B223" s="53" t="s">
        <v>127</v>
      </c>
      <c r="C223" s="54"/>
      <c r="D223" s="54"/>
      <c r="E223" s="55" t="s">
        <v>7</v>
      </c>
      <c r="F223" s="54"/>
      <c r="G223" s="54"/>
      <c r="H223" s="56"/>
      <c r="I223" s="54"/>
      <c r="J223" s="56"/>
      <c r="K223" s="54"/>
      <c r="L223" s="54"/>
      <c r="M223" s="13"/>
      <c r="N223" s="2"/>
      <c r="O223" s="2"/>
      <c r="P223" s="2"/>
      <c r="Q223" s="2"/>
    </row>
    <row r="224" thickTop="1">
      <c r="A224" s="10"/>
      <c r="B224" s="44">
        <v>868</v>
      </c>
      <c r="C224" s="45" t="s">
        <v>1448</v>
      </c>
      <c r="D224" s="45" t="s">
        <v>7</v>
      </c>
      <c r="E224" s="45" t="s">
        <v>1449</v>
      </c>
      <c r="F224" s="45" t="s">
        <v>7</v>
      </c>
      <c r="G224" s="46" t="s">
        <v>146</v>
      </c>
      <c r="H224" s="57">
        <v>4</v>
      </c>
      <c r="I224" s="58">
        <v>569</v>
      </c>
      <c r="J224" s="59">
        <f>ROUND(H224*I224,2)</f>
        <v>2276</v>
      </c>
      <c r="K224" s="60">
        <v>0.20999999999999999</v>
      </c>
      <c r="L224" s="61">
        <f>ROUND(J224*1.21,2)</f>
        <v>2753.96</v>
      </c>
      <c r="M224" s="13"/>
      <c r="N224" s="2"/>
      <c r="O224" s="2"/>
      <c r="P224" s="2"/>
      <c r="Q224" s="33">
        <f>IF(ISNUMBER(K224),IF(H224&gt;0,IF(I224&gt;0,J224,0),0),0)</f>
        <v>2276</v>
      </c>
      <c r="R224" s="9">
        <f>IF(ISNUMBER(K224)=FALSE,J224,0)</f>
        <v>0</v>
      </c>
    </row>
    <row r="225">
      <c r="A225" s="10"/>
      <c r="B225" s="51" t="s">
        <v>125</v>
      </c>
      <c r="C225" s="1"/>
      <c r="D225" s="1"/>
      <c r="E225" s="52" t="s">
        <v>1449</v>
      </c>
      <c r="F225" s="1"/>
      <c r="G225" s="1"/>
      <c r="H225" s="43"/>
      <c r="I225" s="1"/>
      <c r="J225" s="43"/>
      <c r="K225" s="1"/>
      <c r="L225" s="1"/>
      <c r="M225" s="13"/>
      <c r="N225" s="2"/>
      <c r="O225" s="2"/>
      <c r="P225" s="2"/>
      <c r="Q225" s="2"/>
    </row>
    <row r="226" thickBot="1">
      <c r="A226" s="10"/>
      <c r="B226" s="53" t="s">
        <v>127</v>
      </c>
      <c r="C226" s="54"/>
      <c r="D226" s="54"/>
      <c r="E226" s="55" t="s">
        <v>7</v>
      </c>
      <c r="F226" s="54"/>
      <c r="G226" s="54"/>
      <c r="H226" s="56"/>
      <c r="I226" s="54"/>
      <c r="J226" s="56"/>
      <c r="K226" s="54"/>
      <c r="L226" s="54"/>
      <c r="M226" s="13"/>
      <c r="N226" s="2"/>
      <c r="O226" s="2"/>
      <c r="P226" s="2"/>
      <c r="Q226" s="2"/>
    </row>
    <row r="227" thickTop="1">
      <c r="A227" s="10"/>
      <c r="B227" s="44">
        <v>871</v>
      </c>
      <c r="C227" s="45" t="s">
        <v>1614</v>
      </c>
      <c r="D227" s="45" t="s">
        <v>7</v>
      </c>
      <c r="E227" s="45" t="s">
        <v>1615</v>
      </c>
      <c r="F227" s="45" t="s">
        <v>7</v>
      </c>
      <c r="G227" s="46" t="s">
        <v>146</v>
      </c>
      <c r="H227" s="57">
        <v>29</v>
      </c>
      <c r="I227" s="58">
        <v>936</v>
      </c>
      <c r="J227" s="59">
        <f>ROUND(H227*I227,2)</f>
        <v>27144</v>
      </c>
      <c r="K227" s="60">
        <v>0.20999999999999999</v>
      </c>
      <c r="L227" s="61">
        <f>ROUND(J227*1.21,2)</f>
        <v>32844.239999999998</v>
      </c>
      <c r="M227" s="13"/>
      <c r="N227" s="2"/>
      <c r="O227" s="2"/>
      <c r="P227" s="2"/>
      <c r="Q227" s="33">
        <f>IF(ISNUMBER(K227),IF(H227&gt;0,IF(I227&gt;0,J227,0),0),0)</f>
        <v>27144</v>
      </c>
      <c r="R227" s="9">
        <f>IF(ISNUMBER(K227)=FALSE,J227,0)</f>
        <v>0</v>
      </c>
    </row>
    <row r="228">
      <c r="A228" s="10"/>
      <c r="B228" s="51" t="s">
        <v>125</v>
      </c>
      <c r="C228" s="1"/>
      <c r="D228" s="1"/>
      <c r="E228" s="52" t="s">
        <v>1615</v>
      </c>
      <c r="F228" s="1"/>
      <c r="G228" s="1"/>
      <c r="H228" s="43"/>
      <c r="I228" s="1"/>
      <c r="J228" s="43"/>
      <c r="K228" s="1"/>
      <c r="L228" s="1"/>
      <c r="M228" s="13"/>
      <c r="N228" s="2"/>
      <c r="O228" s="2"/>
      <c r="P228" s="2"/>
      <c r="Q228" s="2"/>
    </row>
    <row r="229" thickBot="1">
      <c r="A229" s="10"/>
      <c r="B229" s="53" t="s">
        <v>127</v>
      </c>
      <c r="C229" s="54"/>
      <c r="D229" s="54"/>
      <c r="E229" s="55" t="s">
        <v>1616</v>
      </c>
      <c r="F229" s="54"/>
      <c r="G229" s="54"/>
      <c r="H229" s="56"/>
      <c r="I229" s="54"/>
      <c r="J229" s="56"/>
      <c r="K229" s="54"/>
      <c r="L229" s="54"/>
      <c r="M229" s="13"/>
      <c r="N229" s="2"/>
      <c r="O229" s="2"/>
      <c r="P229" s="2"/>
      <c r="Q229" s="2"/>
    </row>
    <row r="230" thickTop="1">
      <c r="A230" s="10"/>
      <c r="B230" s="44">
        <v>872</v>
      </c>
      <c r="C230" s="45" t="s">
        <v>1617</v>
      </c>
      <c r="D230" s="45" t="s">
        <v>7</v>
      </c>
      <c r="E230" s="45" t="s">
        <v>1618</v>
      </c>
      <c r="F230" s="45" t="s">
        <v>7</v>
      </c>
      <c r="G230" s="46" t="s">
        <v>146</v>
      </c>
      <c r="H230" s="57">
        <v>40</v>
      </c>
      <c r="I230" s="58">
        <v>1940</v>
      </c>
      <c r="J230" s="59">
        <f>ROUND(H230*I230,2)</f>
        <v>77600</v>
      </c>
      <c r="K230" s="60">
        <v>0.20999999999999999</v>
      </c>
      <c r="L230" s="61">
        <f>ROUND(J230*1.21,2)</f>
        <v>93896</v>
      </c>
      <c r="M230" s="13"/>
      <c r="N230" s="2"/>
      <c r="O230" s="2"/>
      <c r="P230" s="2"/>
      <c r="Q230" s="33">
        <f>IF(ISNUMBER(K230),IF(H230&gt;0,IF(I230&gt;0,J230,0),0),0)</f>
        <v>77600</v>
      </c>
      <c r="R230" s="9">
        <f>IF(ISNUMBER(K230)=FALSE,J230,0)</f>
        <v>0</v>
      </c>
    </row>
    <row r="231">
      <c r="A231" s="10"/>
      <c r="B231" s="51" t="s">
        <v>125</v>
      </c>
      <c r="C231" s="1"/>
      <c r="D231" s="1"/>
      <c r="E231" s="52" t="s">
        <v>1618</v>
      </c>
      <c r="F231" s="1"/>
      <c r="G231" s="1"/>
      <c r="H231" s="43"/>
      <c r="I231" s="1"/>
      <c r="J231" s="43"/>
      <c r="K231" s="1"/>
      <c r="L231" s="1"/>
      <c r="M231" s="13"/>
      <c r="N231" s="2"/>
      <c r="O231" s="2"/>
      <c r="P231" s="2"/>
      <c r="Q231" s="2"/>
    </row>
    <row r="232" thickBot="1">
      <c r="A232" s="10"/>
      <c r="B232" s="53" t="s">
        <v>127</v>
      </c>
      <c r="C232" s="54"/>
      <c r="D232" s="54"/>
      <c r="E232" s="55" t="s">
        <v>1619</v>
      </c>
      <c r="F232" s="54"/>
      <c r="G232" s="54"/>
      <c r="H232" s="56"/>
      <c r="I232" s="54"/>
      <c r="J232" s="56"/>
      <c r="K232" s="54"/>
      <c r="L232" s="54"/>
      <c r="M232" s="13"/>
      <c r="N232" s="2"/>
      <c r="O232" s="2"/>
      <c r="P232" s="2"/>
      <c r="Q232" s="2"/>
    </row>
    <row r="233" thickTop="1">
      <c r="A233" s="10"/>
      <c r="B233" s="44">
        <v>874</v>
      </c>
      <c r="C233" s="45" t="s">
        <v>1620</v>
      </c>
      <c r="D233" s="45" t="s">
        <v>7</v>
      </c>
      <c r="E233" s="45" t="s">
        <v>1621</v>
      </c>
      <c r="F233" s="45" t="s">
        <v>7</v>
      </c>
      <c r="G233" s="46" t="s">
        <v>181</v>
      </c>
      <c r="H233" s="57">
        <v>125</v>
      </c>
      <c r="I233" s="58">
        <v>130</v>
      </c>
      <c r="J233" s="59">
        <f>ROUND(H233*I233,2)</f>
        <v>16250</v>
      </c>
      <c r="K233" s="60">
        <v>0.20999999999999999</v>
      </c>
      <c r="L233" s="61">
        <f>ROUND(J233*1.21,2)</f>
        <v>19662.5</v>
      </c>
      <c r="M233" s="13"/>
      <c r="N233" s="2"/>
      <c r="O233" s="2"/>
      <c r="P233" s="2"/>
      <c r="Q233" s="33">
        <f>IF(ISNUMBER(K233),IF(H233&gt;0,IF(I233&gt;0,J233,0),0),0)</f>
        <v>16250</v>
      </c>
      <c r="R233" s="9">
        <f>IF(ISNUMBER(K233)=FALSE,J233,0)</f>
        <v>0</v>
      </c>
    </row>
    <row r="234">
      <c r="A234" s="10"/>
      <c r="B234" s="51" t="s">
        <v>125</v>
      </c>
      <c r="C234" s="1"/>
      <c r="D234" s="1"/>
      <c r="E234" s="52" t="s">
        <v>1621</v>
      </c>
      <c r="F234" s="1"/>
      <c r="G234" s="1"/>
      <c r="H234" s="43"/>
      <c r="I234" s="1"/>
      <c r="J234" s="43"/>
      <c r="K234" s="1"/>
      <c r="L234" s="1"/>
      <c r="M234" s="13"/>
      <c r="N234" s="2"/>
      <c r="O234" s="2"/>
      <c r="P234" s="2"/>
      <c r="Q234" s="2"/>
    </row>
    <row r="235" thickBot="1">
      <c r="A235" s="10"/>
      <c r="B235" s="53" t="s">
        <v>127</v>
      </c>
      <c r="C235" s="54"/>
      <c r="D235" s="54"/>
      <c r="E235" s="55" t="s">
        <v>7</v>
      </c>
      <c r="F235" s="54"/>
      <c r="G235" s="54"/>
      <c r="H235" s="56"/>
      <c r="I235" s="54"/>
      <c r="J235" s="56"/>
      <c r="K235" s="54"/>
      <c r="L235" s="54"/>
      <c r="M235" s="13"/>
      <c r="N235" s="2"/>
      <c r="O235" s="2"/>
      <c r="P235" s="2"/>
      <c r="Q235" s="2"/>
    </row>
    <row r="236" thickTop="1">
      <c r="A236" s="10"/>
      <c r="B236" s="44">
        <v>875</v>
      </c>
      <c r="C236" s="45" t="s">
        <v>1622</v>
      </c>
      <c r="D236" s="45" t="s">
        <v>7</v>
      </c>
      <c r="E236" s="45" t="s">
        <v>1623</v>
      </c>
      <c r="F236" s="45" t="s">
        <v>7</v>
      </c>
      <c r="G236" s="46" t="s">
        <v>181</v>
      </c>
      <c r="H236" s="57">
        <v>50</v>
      </c>
      <c r="I236" s="58">
        <v>260</v>
      </c>
      <c r="J236" s="59">
        <f>ROUND(H236*I236,2)</f>
        <v>13000</v>
      </c>
      <c r="K236" s="60">
        <v>0.20999999999999999</v>
      </c>
      <c r="L236" s="61">
        <f>ROUND(J236*1.21,2)</f>
        <v>15730</v>
      </c>
      <c r="M236" s="13"/>
      <c r="N236" s="2"/>
      <c r="O236" s="2"/>
      <c r="P236" s="2"/>
      <c r="Q236" s="33">
        <f>IF(ISNUMBER(K236),IF(H236&gt;0,IF(I236&gt;0,J236,0),0),0)</f>
        <v>13000</v>
      </c>
      <c r="R236" s="9">
        <f>IF(ISNUMBER(K236)=FALSE,J236,0)</f>
        <v>0</v>
      </c>
    </row>
    <row r="237">
      <c r="A237" s="10"/>
      <c r="B237" s="51" t="s">
        <v>125</v>
      </c>
      <c r="C237" s="1"/>
      <c r="D237" s="1"/>
      <c r="E237" s="52" t="s">
        <v>1623</v>
      </c>
      <c r="F237" s="1"/>
      <c r="G237" s="1"/>
      <c r="H237" s="43"/>
      <c r="I237" s="1"/>
      <c r="J237" s="43"/>
      <c r="K237" s="1"/>
      <c r="L237" s="1"/>
      <c r="M237" s="13"/>
      <c r="N237" s="2"/>
      <c r="O237" s="2"/>
      <c r="P237" s="2"/>
      <c r="Q237" s="2"/>
    </row>
    <row r="238" thickBot="1">
      <c r="A238" s="10"/>
      <c r="B238" s="53" t="s">
        <v>127</v>
      </c>
      <c r="C238" s="54"/>
      <c r="D238" s="54"/>
      <c r="E238" s="55" t="s">
        <v>7</v>
      </c>
      <c r="F238" s="54"/>
      <c r="G238" s="54"/>
      <c r="H238" s="56"/>
      <c r="I238" s="54"/>
      <c r="J238" s="56"/>
      <c r="K238" s="54"/>
      <c r="L238" s="54"/>
      <c r="M238" s="13"/>
      <c r="N238" s="2"/>
      <c r="O238" s="2"/>
      <c r="P238" s="2"/>
      <c r="Q238" s="2"/>
    </row>
    <row r="239" thickTop="1">
      <c r="A239" s="10"/>
      <c r="B239" s="44">
        <v>876</v>
      </c>
      <c r="C239" s="45" t="s">
        <v>1624</v>
      </c>
      <c r="D239" s="45" t="s">
        <v>7</v>
      </c>
      <c r="E239" s="45" t="s">
        <v>1625</v>
      </c>
      <c r="F239" s="45" t="s">
        <v>7</v>
      </c>
      <c r="G239" s="46" t="s">
        <v>146</v>
      </c>
      <c r="H239" s="57">
        <v>2</v>
      </c>
      <c r="I239" s="58">
        <v>61600</v>
      </c>
      <c r="J239" s="59">
        <f>ROUND(H239*I239,2)</f>
        <v>123200</v>
      </c>
      <c r="K239" s="60">
        <v>0.20999999999999999</v>
      </c>
      <c r="L239" s="61">
        <f>ROUND(J239*1.21,2)</f>
        <v>149072</v>
      </c>
      <c r="M239" s="13"/>
      <c r="N239" s="2"/>
      <c r="O239" s="2"/>
      <c r="P239" s="2"/>
      <c r="Q239" s="33">
        <f>IF(ISNUMBER(K239),IF(H239&gt;0,IF(I239&gt;0,J239,0),0),0)</f>
        <v>123200</v>
      </c>
      <c r="R239" s="9">
        <f>IF(ISNUMBER(K239)=FALSE,J239,0)</f>
        <v>0</v>
      </c>
    </row>
    <row r="240">
      <c r="A240" s="10"/>
      <c r="B240" s="51" t="s">
        <v>125</v>
      </c>
      <c r="C240" s="1"/>
      <c r="D240" s="1"/>
      <c r="E240" s="52" t="s">
        <v>1625</v>
      </c>
      <c r="F240" s="1"/>
      <c r="G240" s="1"/>
      <c r="H240" s="43"/>
      <c r="I240" s="1"/>
      <c r="J240" s="43"/>
      <c r="K240" s="1"/>
      <c r="L240" s="1"/>
      <c r="M240" s="13"/>
      <c r="N240" s="2"/>
      <c r="O240" s="2"/>
      <c r="P240" s="2"/>
      <c r="Q240" s="2"/>
    </row>
    <row r="241" thickBot="1">
      <c r="A241" s="10"/>
      <c r="B241" s="53" t="s">
        <v>127</v>
      </c>
      <c r="C241" s="54"/>
      <c r="D241" s="54"/>
      <c r="E241" s="55" t="s">
        <v>7</v>
      </c>
      <c r="F241" s="54"/>
      <c r="G241" s="54"/>
      <c r="H241" s="56"/>
      <c r="I241" s="54"/>
      <c r="J241" s="56"/>
      <c r="K241" s="54"/>
      <c r="L241" s="54"/>
      <c r="M241" s="13"/>
      <c r="N241" s="2"/>
      <c r="O241" s="2"/>
      <c r="P241" s="2"/>
      <c r="Q241" s="2"/>
    </row>
    <row r="242" thickTop="1">
      <c r="A242" s="10"/>
      <c r="B242" s="44">
        <v>879</v>
      </c>
      <c r="C242" s="45" t="s">
        <v>1626</v>
      </c>
      <c r="D242" s="45" t="s">
        <v>7</v>
      </c>
      <c r="E242" s="45" t="s">
        <v>1627</v>
      </c>
      <c r="F242" s="45" t="s">
        <v>7</v>
      </c>
      <c r="G242" s="46" t="s">
        <v>181</v>
      </c>
      <c r="H242" s="57">
        <v>75</v>
      </c>
      <c r="I242" s="58">
        <v>1080</v>
      </c>
      <c r="J242" s="59">
        <f>ROUND(H242*I242,2)</f>
        <v>81000</v>
      </c>
      <c r="K242" s="60">
        <v>0.20999999999999999</v>
      </c>
      <c r="L242" s="61">
        <f>ROUND(J242*1.21,2)</f>
        <v>98010</v>
      </c>
      <c r="M242" s="13"/>
      <c r="N242" s="2"/>
      <c r="O242" s="2"/>
      <c r="P242" s="2"/>
      <c r="Q242" s="33">
        <f>IF(ISNUMBER(K242),IF(H242&gt;0,IF(I242&gt;0,J242,0),0),0)</f>
        <v>81000</v>
      </c>
      <c r="R242" s="9">
        <f>IF(ISNUMBER(K242)=FALSE,J242,0)</f>
        <v>0</v>
      </c>
    </row>
    <row r="243">
      <c r="A243" s="10"/>
      <c r="B243" s="51" t="s">
        <v>125</v>
      </c>
      <c r="C243" s="1"/>
      <c r="D243" s="1"/>
      <c r="E243" s="52" t="s">
        <v>1627</v>
      </c>
      <c r="F243" s="1"/>
      <c r="G243" s="1"/>
      <c r="H243" s="43"/>
      <c r="I243" s="1"/>
      <c r="J243" s="43"/>
      <c r="K243" s="1"/>
      <c r="L243" s="1"/>
      <c r="M243" s="13"/>
      <c r="N243" s="2"/>
      <c r="O243" s="2"/>
      <c r="P243" s="2"/>
      <c r="Q243" s="2"/>
    </row>
    <row r="244" thickBot="1">
      <c r="A244" s="10"/>
      <c r="B244" s="53" t="s">
        <v>127</v>
      </c>
      <c r="C244" s="54"/>
      <c r="D244" s="54"/>
      <c r="E244" s="55" t="s">
        <v>1628</v>
      </c>
      <c r="F244" s="54"/>
      <c r="G244" s="54"/>
      <c r="H244" s="56"/>
      <c r="I244" s="54"/>
      <c r="J244" s="56"/>
      <c r="K244" s="54"/>
      <c r="L244" s="54"/>
      <c r="M244" s="13"/>
      <c r="N244" s="2"/>
      <c r="O244" s="2"/>
      <c r="P244" s="2"/>
      <c r="Q244" s="2"/>
    </row>
    <row r="245" thickTop="1">
      <c r="A245" s="10"/>
      <c r="B245" s="44">
        <v>881</v>
      </c>
      <c r="C245" s="45" t="s">
        <v>1629</v>
      </c>
      <c r="D245" s="45" t="s">
        <v>7</v>
      </c>
      <c r="E245" s="45" t="s">
        <v>1630</v>
      </c>
      <c r="F245" s="45" t="s">
        <v>7</v>
      </c>
      <c r="G245" s="46" t="s">
        <v>146</v>
      </c>
      <c r="H245" s="57">
        <v>2</v>
      </c>
      <c r="I245" s="58">
        <v>4750</v>
      </c>
      <c r="J245" s="59">
        <f>ROUND(H245*I245,2)</f>
        <v>9500</v>
      </c>
      <c r="K245" s="60">
        <v>0.20999999999999999</v>
      </c>
      <c r="L245" s="61">
        <f>ROUND(J245*1.21,2)</f>
        <v>11495</v>
      </c>
      <c r="M245" s="13"/>
      <c r="N245" s="2"/>
      <c r="O245" s="2"/>
      <c r="P245" s="2"/>
      <c r="Q245" s="33">
        <f>IF(ISNUMBER(K245),IF(H245&gt;0,IF(I245&gt;0,J245,0),0),0)</f>
        <v>9500</v>
      </c>
      <c r="R245" s="9">
        <f>IF(ISNUMBER(K245)=FALSE,J245,0)</f>
        <v>0</v>
      </c>
    </row>
    <row r="246">
      <c r="A246" s="10"/>
      <c r="B246" s="51" t="s">
        <v>125</v>
      </c>
      <c r="C246" s="1"/>
      <c r="D246" s="1"/>
      <c r="E246" s="52" t="s">
        <v>1630</v>
      </c>
      <c r="F246" s="1"/>
      <c r="G246" s="1"/>
      <c r="H246" s="43"/>
      <c r="I246" s="1"/>
      <c r="J246" s="43"/>
      <c r="K246" s="1"/>
      <c r="L246" s="1"/>
      <c r="M246" s="13"/>
      <c r="N246" s="2"/>
      <c r="O246" s="2"/>
      <c r="P246" s="2"/>
      <c r="Q246" s="2"/>
    </row>
    <row r="247" thickBot="1">
      <c r="A247" s="10"/>
      <c r="B247" s="53" t="s">
        <v>127</v>
      </c>
      <c r="C247" s="54"/>
      <c r="D247" s="54"/>
      <c r="E247" s="55" t="s">
        <v>7</v>
      </c>
      <c r="F247" s="54"/>
      <c r="G247" s="54"/>
      <c r="H247" s="56"/>
      <c r="I247" s="54"/>
      <c r="J247" s="56"/>
      <c r="K247" s="54"/>
      <c r="L247" s="54"/>
      <c r="M247" s="13"/>
      <c r="N247" s="2"/>
      <c r="O247" s="2"/>
      <c r="P247" s="2"/>
      <c r="Q247" s="2"/>
    </row>
    <row r="248" thickTop="1">
      <c r="A248" s="10"/>
      <c r="B248" s="44">
        <v>882</v>
      </c>
      <c r="C248" s="45" t="s">
        <v>1631</v>
      </c>
      <c r="D248" s="45" t="s">
        <v>7</v>
      </c>
      <c r="E248" s="45" t="s">
        <v>1632</v>
      </c>
      <c r="F248" s="45" t="s">
        <v>7</v>
      </c>
      <c r="G248" s="46" t="s">
        <v>146</v>
      </c>
      <c r="H248" s="57">
        <v>7</v>
      </c>
      <c r="I248" s="58">
        <v>6940</v>
      </c>
      <c r="J248" s="59">
        <f>ROUND(H248*I248,2)</f>
        <v>48580</v>
      </c>
      <c r="K248" s="60">
        <v>0.20999999999999999</v>
      </c>
      <c r="L248" s="61">
        <f>ROUND(J248*1.21,2)</f>
        <v>58781.800000000003</v>
      </c>
      <c r="M248" s="13"/>
      <c r="N248" s="2"/>
      <c r="O248" s="2"/>
      <c r="P248" s="2"/>
      <c r="Q248" s="33">
        <f>IF(ISNUMBER(K248),IF(H248&gt;0,IF(I248&gt;0,J248,0),0),0)</f>
        <v>48580</v>
      </c>
      <c r="R248" s="9">
        <f>IF(ISNUMBER(K248)=FALSE,J248,0)</f>
        <v>0</v>
      </c>
    </row>
    <row r="249">
      <c r="A249" s="10"/>
      <c r="B249" s="51" t="s">
        <v>125</v>
      </c>
      <c r="C249" s="1"/>
      <c r="D249" s="1"/>
      <c r="E249" s="52" t="s">
        <v>1632</v>
      </c>
      <c r="F249" s="1"/>
      <c r="G249" s="1"/>
      <c r="H249" s="43"/>
      <c r="I249" s="1"/>
      <c r="J249" s="43"/>
      <c r="K249" s="1"/>
      <c r="L249" s="1"/>
      <c r="M249" s="13"/>
      <c r="N249" s="2"/>
      <c r="O249" s="2"/>
      <c r="P249" s="2"/>
      <c r="Q249" s="2"/>
    </row>
    <row r="250" thickBot="1">
      <c r="A250" s="10"/>
      <c r="B250" s="53" t="s">
        <v>127</v>
      </c>
      <c r="C250" s="54"/>
      <c r="D250" s="54"/>
      <c r="E250" s="55" t="s">
        <v>7</v>
      </c>
      <c r="F250" s="54"/>
      <c r="G250" s="54"/>
      <c r="H250" s="56"/>
      <c r="I250" s="54"/>
      <c r="J250" s="56"/>
      <c r="K250" s="54"/>
      <c r="L250" s="54"/>
      <c r="M250" s="13"/>
      <c r="N250" s="2"/>
      <c r="O250" s="2"/>
      <c r="P250" s="2"/>
      <c r="Q250" s="2"/>
    </row>
    <row r="251" thickTop="1">
      <c r="A251" s="10"/>
      <c r="B251" s="44">
        <v>884</v>
      </c>
      <c r="C251" s="45" t="s">
        <v>1633</v>
      </c>
      <c r="D251" s="45" t="s">
        <v>7</v>
      </c>
      <c r="E251" s="45" t="s">
        <v>1634</v>
      </c>
      <c r="F251" s="45" t="s">
        <v>7</v>
      </c>
      <c r="G251" s="46" t="s">
        <v>181</v>
      </c>
      <c r="H251" s="57">
        <v>50</v>
      </c>
      <c r="I251" s="58">
        <v>3520</v>
      </c>
      <c r="J251" s="59">
        <f>ROUND(H251*I251,2)</f>
        <v>176000</v>
      </c>
      <c r="K251" s="60">
        <v>0.20999999999999999</v>
      </c>
      <c r="L251" s="61">
        <f>ROUND(J251*1.21,2)</f>
        <v>212960</v>
      </c>
      <c r="M251" s="13"/>
      <c r="N251" s="2"/>
      <c r="O251" s="2"/>
      <c r="P251" s="2"/>
      <c r="Q251" s="33">
        <f>IF(ISNUMBER(K251),IF(H251&gt;0,IF(I251&gt;0,J251,0),0),0)</f>
        <v>176000</v>
      </c>
      <c r="R251" s="9">
        <f>IF(ISNUMBER(K251)=FALSE,J251,0)</f>
        <v>0</v>
      </c>
    </row>
    <row r="252">
      <c r="A252" s="10"/>
      <c r="B252" s="51" t="s">
        <v>125</v>
      </c>
      <c r="C252" s="1"/>
      <c r="D252" s="1"/>
      <c r="E252" s="52" t="s">
        <v>1634</v>
      </c>
      <c r="F252" s="1"/>
      <c r="G252" s="1"/>
      <c r="H252" s="43"/>
      <c r="I252" s="1"/>
      <c r="J252" s="43"/>
      <c r="K252" s="1"/>
      <c r="L252" s="1"/>
      <c r="M252" s="13"/>
      <c r="N252" s="2"/>
      <c r="O252" s="2"/>
      <c r="P252" s="2"/>
      <c r="Q252" s="2"/>
    </row>
    <row r="253" thickBot="1">
      <c r="A253" s="10"/>
      <c r="B253" s="53" t="s">
        <v>127</v>
      </c>
      <c r="C253" s="54"/>
      <c r="D253" s="54"/>
      <c r="E253" s="55" t="s">
        <v>7</v>
      </c>
      <c r="F253" s="54"/>
      <c r="G253" s="54"/>
      <c r="H253" s="56"/>
      <c r="I253" s="54"/>
      <c r="J253" s="56"/>
      <c r="K253" s="54"/>
      <c r="L253" s="54"/>
      <c r="M253" s="13"/>
      <c r="N253" s="2"/>
      <c r="O253" s="2"/>
      <c r="P253" s="2"/>
      <c r="Q253" s="2"/>
    </row>
    <row r="254" thickTop="1">
      <c r="A254" s="10"/>
      <c r="B254" s="44">
        <v>885</v>
      </c>
      <c r="C254" s="45" t="s">
        <v>1635</v>
      </c>
      <c r="D254" s="45" t="s">
        <v>7</v>
      </c>
      <c r="E254" s="45" t="s">
        <v>1636</v>
      </c>
      <c r="F254" s="45" t="s">
        <v>7</v>
      </c>
      <c r="G254" s="46" t="s">
        <v>181</v>
      </c>
      <c r="H254" s="57">
        <v>50</v>
      </c>
      <c r="I254" s="58">
        <v>1680</v>
      </c>
      <c r="J254" s="59">
        <f>ROUND(H254*I254,2)</f>
        <v>84000</v>
      </c>
      <c r="K254" s="60">
        <v>0.20999999999999999</v>
      </c>
      <c r="L254" s="61">
        <f>ROUND(J254*1.21,2)</f>
        <v>101640</v>
      </c>
      <c r="M254" s="13"/>
      <c r="N254" s="2"/>
      <c r="O254" s="2"/>
      <c r="P254" s="2"/>
      <c r="Q254" s="33">
        <f>IF(ISNUMBER(K254),IF(H254&gt;0,IF(I254&gt;0,J254,0),0),0)</f>
        <v>84000</v>
      </c>
      <c r="R254" s="9">
        <f>IF(ISNUMBER(K254)=FALSE,J254,0)</f>
        <v>0</v>
      </c>
    </row>
    <row r="255">
      <c r="A255" s="10"/>
      <c r="B255" s="51" t="s">
        <v>125</v>
      </c>
      <c r="C255" s="1"/>
      <c r="D255" s="1"/>
      <c r="E255" s="52" t="s">
        <v>1636</v>
      </c>
      <c r="F255" s="1"/>
      <c r="G255" s="1"/>
      <c r="H255" s="43"/>
      <c r="I255" s="1"/>
      <c r="J255" s="43"/>
      <c r="K255" s="1"/>
      <c r="L255" s="1"/>
      <c r="M255" s="13"/>
      <c r="N255" s="2"/>
      <c r="O255" s="2"/>
      <c r="P255" s="2"/>
      <c r="Q255" s="2"/>
    </row>
    <row r="256" thickBot="1">
      <c r="A256" s="10"/>
      <c r="B256" s="53" t="s">
        <v>127</v>
      </c>
      <c r="C256" s="54"/>
      <c r="D256" s="54"/>
      <c r="E256" s="55" t="s">
        <v>7</v>
      </c>
      <c r="F256" s="54"/>
      <c r="G256" s="54"/>
      <c r="H256" s="56"/>
      <c r="I256" s="54"/>
      <c r="J256" s="56"/>
      <c r="K256" s="54"/>
      <c r="L256" s="54"/>
      <c r="M256" s="13"/>
      <c r="N256" s="2"/>
      <c r="O256" s="2"/>
      <c r="P256" s="2"/>
      <c r="Q256" s="2"/>
    </row>
    <row r="257" thickTop="1">
      <c r="A257" s="10"/>
      <c r="B257" s="44">
        <v>886</v>
      </c>
      <c r="C257" s="45" t="s">
        <v>1637</v>
      </c>
      <c r="D257" s="45" t="s">
        <v>7</v>
      </c>
      <c r="E257" s="45" t="s">
        <v>1638</v>
      </c>
      <c r="F257" s="45" t="s">
        <v>7</v>
      </c>
      <c r="G257" s="46" t="s">
        <v>146</v>
      </c>
      <c r="H257" s="57">
        <v>27</v>
      </c>
      <c r="I257" s="58">
        <v>451</v>
      </c>
      <c r="J257" s="59">
        <f>ROUND(H257*I257,2)</f>
        <v>12177</v>
      </c>
      <c r="K257" s="60">
        <v>0.20999999999999999</v>
      </c>
      <c r="L257" s="61">
        <f>ROUND(J257*1.21,2)</f>
        <v>14734.17</v>
      </c>
      <c r="M257" s="13"/>
      <c r="N257" s="2"/>
      <c r="O257" s="2"/>
      <c r="P257" s="2"/>
      <c r="Q257" s="33">
        <f>IF(ISNUMBER(K257),IF(H257&gt;0,IF(I257&gt;0,J257,0),0),0)</f>
        <v>12177</v>
      </c>
      <c r="R257" s="9">
        <f>IF(ISNUMBER(K257)=FALSE,J257,0)</f>
        <v>0</v>
      </c>
    </row>
    <row r="258">
      <c r="A258" s="10"/>
      <c r="B258" s="51" t="s">
        <v>125</v>
      </c>
      <c r="C258" s="1"/>
      <c r="D258" s="1"/>
      <c r="E258" s="52" t="s">
        <v>1638</v>
      </c>
      <c r="F258" s="1"/>
      <c r="G258" s="1"/>
      <c r="H258" s="43"/>
      <c r="I258" s="1"/>
      <c r="J258" s="43"/>
      <c r="K258" s="1"/>
      <c r="L258" s="1"/>
      <c r="M258" s="13"/>
      <c r="N258" s="2"/>
      <c r="O258" s="2"/>
      <c r="P258" s="2"/>
      <c r="Q258" s="2"/>
    </row>
    <row r="259" thickBot="1">
      <c r="A259" s="10"/>
      <c r="B259" s="53" t="s">
        <v>127</v>
      </c>
      <c r="C259" s="54"/>
      <c r="D259" s="54"/>
      <c r="E259" s="55" t="s">
        <v>1639</v>
      </c>
      <c r="F259" s="54"/>
      <c r="G259" s="54"/>
      <c r="H259" s="56"/>
      <c r="I259" s="54"/>
      <c r="J259" s="56"/>
      <c r="K259" s="54"/>
      <c r="L259" s="54"/>
      <c r="M259" s="13"/>
      <c r="N259" s="2"/>
      <c r="O259" s="2"/>
      <c r="P259" s="2"/>
      <c r="Q259" s="2"/>
    </row>
    <row r="260" thickTop="1">
      <c r="A260" s="10"/>
      <c r="B260" s="44">
        <v>887</v>
      </c>
      <c r="C260" s="45" t="s">
        <v>1640</v>
      </c>
      <c r="D260" s="45" t="s">
        <v>7</v>
      </c>
      <c r="E260" s="45" t="s">
        <v>1641</v>
      </c>
      <c r="F260" s="45" t="s">
        <v>7</v>
      </c>
      <c r="G260" s="46" t="s">
        <v>146</v>
      </c>
      <c r="H260" s="57">
        <v>2</v>
      </c>
      <c r="I260" s="58">
        <v>121</v>
      </c>
      <c r="J260" s="59">
        <f>ROUND(H260*I260,2)</f>
        <v>242</v>
      </c>
      <c r="K260" s="60">
        <v>0.20999999999999999</v>
      </c>
      <c r="L260" s="61">
        <f>ROUND(J260*1.21,2)</f>
        <v>292.81999999999999</v>
      </c>
      <c r="M260" s="13"/>
      <c r="N260" s="2"/>
      <c r="O260" s="2"/>
      <c r="P260" s="2"/>
      <c r="Q260" s="33">
        <f>IF(ISNUMBER(K260),IF(H260&gt;0,IF(I260&gt;0,J260,0),0),0)</f>
        <v>242</v>
      </c>
      <c r="R260" s="9">
        <f>IF(ISNUMBER(K260)=FALSE,J260,0)</f>
        <v>0</v>
      </c>
    </row>
    <row r="261">
      <c r="A261" s="10"/>
      <c r="B261" s="51" t="s">
        <v>125</v>
      </c>
      <c r="C261" s="1"/>
      <c r="D261" s="1"/>
      <c r="E261" s="52" t="s">
        <v>1641</v>
      </c>
      <c r="F261" s="1"/>
      <c r="G261" s="1"/>
      <c r="H261" s="43"/>
      <c r="I261" s="1"/>
      <c r="J261" s="43"/>
      <c r="K261" s="1"/>
      <c r="L261" s="1"/>
      <c r="M261" s="13"/>
      <c r="N261" s="2"/>
      <c r="O261" s="2"/>
      <c r="P261" s="2"/>
      <c r="Q261" s="2"/>
    </row>
    <row r="262" thickBot="1">
      <c r="A262" s="10"/>
      <c r="B262" s="53" t="s">
        <v>127</v>
      </c>
      <c r="C262" s="54"/>
      <c r="D262" s="54"/>
      <c r="E262" s="55" t="s">
        <v>7</v>
      </c>
      <c r="F262" s="54"/>
      <c r="G262" s="54"/>
      <c r="H262" s="56"/>
      <c r="I262" s="54"/>
      <c r="J262" s="56"/>
      <c r="K262" s="54"/>
      <c r="L262" s="54"/>
      <c r="M262" s="13"/>
      <c r="N262" s="2"/>
      <c r="O262" s="2"/>
      <c r="P262" s="2"/>
      <c r="Q262" s="2"/>
    </row>
    <row r="263" thickTop="1">
      <c r="A263" s="10"/>
      <c r="B263" s="44">
        <v>889</v>
      </c>
      <c r="C263" s="45" t="s">
        <v>1642</v>
      </c>
      <c r="D263" s="45" t="s">
        <v>7</v>
      </c>
      <c r="E263" s="45" t="s">
        <v>1643</v>
      </c>
      <c r="F263" s="45" t="s">
        <v>7</v>
      </c>
      <c r="G263" s="46" t="s">
        <v>181</v>
      </c>
      <c r="H263" s="57">
        <v>201</v>
      </c>
      <c r="I263" s="58">
        <v>54.700000000000003</v>
      </c>
      <c r="J263" s="59">
        <f>ROUND(H263*I263,2)</f>
        <v>10994.700000000001</v>
      </c>
      <c r="K263" s="60">
        <v>0.20999999999999999</v>
      </c>
      <c r="L263" s="61">
        <f>ROUND(J263*1.21,2)</f>
        <v>13303.59</v>
      </c>
      <c r="M263" s="13"/>
      <c r="N263" s="2"/>
      <c r="O263" s="2"/>
      <c r="P263" s="2"/>
      <c r="Q263" s="33">
        <f>IF(ISNUMBER(K263),IF(H263&gt;0,IF(I263&gt;0,J263,0),0),0)</f>
        <v>10994.700000000001</v>
      </c>
      <c r="R263" s="9">
        <f>IF(ISNUMBER(K263)=FALSE,J263,0)</f>
        <v>0</v>
      </c>
    </row>
    <row r="264">
      <c r="A264" s="10"/>
      <c r="B264" s="51" t="s">
        <v>125</v>
      </c>
      <c r="C264" s="1"/>
      <c r="D264" s="1"/>
      <c r="E264" s="52" t="s">
        <v>1643</v>
      </c>
      <c r="F264" s="1"/>
      <c r="G264" s="1"/>
      <c r="H264" s="43"/>
      <c r="I264" s="1"/>
      <c r="J264" s="43"/>
      <c r="K264" s="1"/>
      <c r="L264" s="1"/>
      <c r="M264" s="13"/>
      <c r="N264" s="2"/>
      <c r="O264" s="2"/>
      <c r="P264" s="2"/>
      <c r="Q264" s="2"/>
    </row>
    <row r="265" thickBot="1">
      <c r="A265" s="10"/>
      <c r="B265" s="53" t="s">
        <v>127</v>
      </c>
      <c r="C265" s="54"/>
      <c r="D265" s="54"/>
      <c r="E265" s="55" t="s">
        <v>1644</v>
      </c>
      <c r="F265" s="54"/>
      <c r="G265" s="54"/>
      <c r="H265" s="56"/>
      <c r="I265" s="54"/>
      <c r="J265" s="56"/>
      <c r="K265" s="54"/>
      <c r="L265" s="54"/>
      <c r="M265" s="13"/>
      <c r="N265" s="2"/>
      <c r="O265" s="2"/>
      <c r="P265" s="2"/>
      <c r="Q265" s="2"/>
    </row>
    <row r="266" thickTop="1">
      <c r="A266" s="10"/>
      <c r="B266" s="44">
        <v>890</v>
      </c>
      <c r="C266" s="45" t="s">
        <v>1475</v>
      </c>
      <c r="D266" s="45" t="s">
        <v>7</v>
      </c>
      <c r="E266" s="45" t="s">
        <v>1476</v>
      </c>
      <c r="F266" s="45" t="s">
        <v>7</v>
      </c>
      <c r="G266" s="46" t="s">
        <v>146</v>
      </c>
      <c r="H266" s="57">
        <v>1</v>
      </c>
      <c r="I266" s="58">
        <v>375</v>
      </c>
      <c r="J266" s="59">
        <f>ROUND(H266*I266,2)</f>
        <v>375</v>
      </c>
      <c r="K266" s="60">
        <v>0.20999999999999999</v>
      </c>
      <c r="L266" s="61">
        <f>ROUND(J266*1.21,2)</f>
        <v>453.75</v>
      </c>
      <c r="M266" s="13"/>
      <c r="N266" s="2"/>
      <c r="O266" s="2"/>
      <c r="P266" s="2"/>
      <c r="Q266" s="33">
        <f>IF(ISNUMBER(K266),IF(H266&gt;0,IF(I266&gt;0,J266,0),0),0)</f>
        <v>375</v>
      </c>
      <c r="R266" s="9">
        <f>IF(ISNUMBER(K266)=FALSE,J266,0)</f>
        <v>0</v>
      </c>
    </row>
    <row r="267">
      <c r="A267" s="10"/>
      <c r="B267" s="51" t="s">
        <v>125</v>
      </c>
      <c r="C267" s="1"/>
      <c r="D267" s="1"/>
      <c r="E267" s="52" t="s">
        <v>1476</v>
      </c>
      <c r="F267" s="1"/>
      <c r="G267" s="1"/>
      <c r="H267" s="43"/>
      <c r="I267" s="1"/>
      <c r="J267" s="43"/>
      <c r="K267" s="1"/>
      <c r="L267" s="1"/>
      <c r="M267" s="13"/>
      <c r="N267" s="2"/>
      <c r="O267" s="2"/>
      <c r="P267" s="2"/>
      <c r="Q267" s="2"/>
    </row>
    <row r="268" thickBot="1">
      <c r="A268" s="10"/>
      <c r="B268" s="53" t="s">
        <v>127</v>
      </c>
      <c r="C268" s="54"/>
      <c r="D268" s="54"/>
      <c r="E268" s="55" t="s">
        <v>7</v>
      </c>
      <c r="F268" s="54"/>
      <c r="G268" s="54"/>
      <c r="H268" s="56"/>
      <c r="I268" s="54"/>
      <c r="J268" s="56"/>
      <c r="K268" s="54"/>
      <c r="L268" s="54"/>
      <c r="M268" s="13"/>
      <c r="N268" s="2"/>
      <c r="O268" s="2"/>
      <c r="P268" s="2"/>
      <c r="Q268" s="2"/>
    </row>
    <row r="269" thickTop="1">
      <c r="A269" s="10"/>
      <c r="B269" s="44">
        <v>891</v>
      </c>
      <c r="C269" s="45" t="s">
        <v>1477</v>
      </c>
      <c r="D269" s="45" t="s">
        <v>7</v>
      </c>
      <c r="E269" s="45" t="s">
        <v>1478</v>
      </c>
      <c r="F269" s="45" t="s">
        <v>7</v>
      </c>
      <c r="G269" s="46" t="s">
        <v>146</v>
      </c>
      <c r="H269" s="57">
        <v>2</v>
      </c>
      <c r="I269" s="58">
        <v>420</v>
      </c>
      <c r="J269" s="59">
        <f>ROUND(H269*I269,2)</f>
        <v>840</v>
      </c>
      <c r="K269" s="60">
        <v>0.20999999999999999</v>
      </c>
      <c r="L269" s="61">
        <f>ROUND(J269*1.21,2)</f>
        <v>1016.4</v>
      </c>
      <c r="M269" s="13"/>
      <c r="N269" s="2"/>
      <c r="O269" s="2"/>
      <c r="P269" s="2"/>
      <c r="Q269" s="33">
        <f>IF(ISNUMBER(K269),IF(H269&gt;0,IF(I269&gt;0,J269,0),0),0)</f>
        <v>840</v>
      </c>
      <c r="R269" s="9">
        <f>IF(ISNUMBER(K269)=FALSE,J269,0)</f>
        <v>0</v>
      </c>
    </row>
    <row r="270">
      <c r="A270" s="10"/>
      <c r="B270" s="51" t="s">
        <v>125</v>
      </c>
      <c r="C270" s="1"/>
      <c r="D270" s="1"/>
      <c r="E270" s="52" t="s">
        <v>1478</v>
      </c>
      <c r="F270" s="1"/>
      <c r="G270" s="1"/>
      <c r="H270" s="43"/>
      <c r="I270" s="1"/>
      <c r="J270" s="43"/>
      <c r="K270" s="1"/>
      <c r="L270" s="1"/>
      <c r="M270" s="13"/>
      <c r="N270" s="2"/>
      <c r="O270" s="2"/>
      <c r="P270" s="2"/>
      <c r="Q270" s="2"/>
    </row>
    <row r="271" thickBot="1">
      <c r="A271" s="10"/>
      <c r="B271" s="53" t="s">
        <v>127</v>
      </c>
      <c r="C271" s="54"/>
      <c r="D271" s="54"/>
      <c r="E271" s="55" t="s">
        <v>7</v>
      </c>
      <c r="F271" s="54"/>
      <c r="G271" s="54"/>
      <c r="H271" s="56"/>
      <c r="I271" s="54"/>
      <c r="J271" s="56"/>
      <c r="K271" s="54"/>
      <c r="L271" s="54"/>
      <c r="M271" s="13"/>
      <c r="N271" s="2"/>
      <c r="O271" s="2"/>
      <c r="P271" s="2"/>
      <c r="Q271" s="2"/>
    </row>
    <row r="272" thickTop="1">
      <c r="A272" s="10"/>
      <c r="B272" s="44">
        <v>892</v>
      </c>
      <c r="C272" s="45" t="s">
        <v>1483</v>
      </c>
      <c r="D272" s="45" t="s">
        <v>7</v>
      </c>
      <c r="E272" s="45" t="s">
        <v>1484</v>
      </c>
      <c r="F272" s="45" t="s">
        <v>7</v>
      </c>
      <c r="G272" s="46" t="s">
        <v>146</v>
      </c>
      <c r="H272" s="57">
        <v>3</v>
      </c>
      <c r="I272" s="58">
        <v>2890</v>
      </c>
      <c r="J272" s="59">
        <f>ROUND(H272*I272,2)</f>
        <v>8670</v>
      </c>
      <c r="K272" s="60">
        <v>0.20999999999999999</v>
      </c>
      <c r="L272" s="61">
        <f>ROUND(J272*1.21,2)</f>
        <v>10490.700000000001</v>
      </c>
      <c r="M272" s="13"/>
      <c r="N272" s="2"/>
      <c r="O272" s="2"/>
      <c r="P272" s="2"/>
      <c r="Q272" s="33">
        <f>IF(ISNUMBER(K272),IF(H272&gt;0,IF(I272&gt;0,J272,0),0),0)</f>
        <v>8670</v>
      </c>
      <c r="R272" s="9">
        <f>IF(ISNUMBER(K272)=FALSE,J272,0)</f>
        <v>0</v>
      </c>
    </row>
    <row r="273">
      <c r="A273" s="10"/>
      <c r="B273" s="51" t="s">
        <v>125</v>
      </c>
      <c r="C273" s="1"/>
      <c r="D273" s="1"/>
      <c r="E273" s="52" t="s">
        <v>1484</v>
      </c>
      <c r="F273" s="1"/>
      <c r="G273" s="1"/>
      <c r="H273" s="43"/>
      <c r="I273" s="1"/>
      <c r="J273" s="43"/>
      <c r="K273" s="1"/>
      <c r="L273" s="1"/>
      <c r="M273" s="13"/>
      <c r="N273" s="2"/>
      <c r="O273" s="2"/>
      <c r="P273" s="2"/>
      <c r="Q273" s="2"/>
    </row>
    <row r="274" thickBot="1">
      <c r="A274" s="10"/>
      <c r="B274" s="53" t="s">
        <v>127</v>
      </c>
      <c r="C274" s="54"/>
      <c r="D274" s="54"/>
      <c r="E274" s="55" t="s">
        <v>7</v>
      </c>
      <c r="F274" s="54"/>
      <c r="G274" s="54"/>
      <c r="H274" s="56"/>
      <c r="I274" s="54"/>
      <c r="J274" s="56"/>
      <c r="K274" s="54"/>
      <c r="L274" s="54"/>
      <c r="M274" s="13"/>
      <c r="N274" s="2"/>
      <c r="O274" s="2"/>
      <c r="P274" s="2"/>
      <c r="Q274" s="2"/>
    </row>
    <row r="275" thickTop="1">
      <c r="A275" s="10"/>
      <c r="B275" s="44">
        <v>893</v>
      </c>
      <c r="C275" s="45" t="s">
        <v>1645</v>
      </c>
      <c r="D275" s="45" t="s">
        <v>7</v>
      </c>
      <c r="E275" s="45" t="s">
        <v>1646</v>
      </c>
      <c r="F275" s="45" t="s">
        <v>7</v>
      </c>
      <c r="G275" s="46" t="s">
        <v>146</v>
      </c>
      <c r="H275" s="57">
        <v>2</v>
      </c>
      <c r="I275" s="58">
        <v>7250</v>
      </c>
      <c r="J275" s="59">
        <f>ROUND(H275*I275,2)</f>
        <v>14500</v>
      </c>
      <c r="K275" s="60">
        <v>0.20999999999999999</v>
      </c>
      <c r="L275" s="61">
        <f>ROUND(J275*1.21,2)</f>
        <v>17545</v>
      </c>
      <c r="M275" s="13"/>
      <c r="N275" s="2"/>
      <c r="O275" s="2"/>
      <c r="P275" s="2"/>
      <c r="Q275" s="33">
        <f>IF(ISNUMBER(K275),IF(H275&gt;0,IF(I275&gt;0,J275,0),0),0)</f>
        <v>14500</v>
      </c>
      <c r="R275" s="9">
        <f>IF(ISNUMBER(K275)=FALSE,J275,0)</f>
        <v>0</v>
      </c>
    </row>
    <row r="276">
      <c r="A276" s="10"/>
      <c r="B276" s="51" t="s">
        <v>125</v>
      </c>
      <c r="C276" s="1"/>
      <c r="D276" s="1"/>
      <c r="E276" s="52" t="s">
        <v>1646</v>
      </c>
      <c r="F276" s="1"/>
      <c r="G276" s="1"/>
      <c r="H276" s="43"/>
      <c r="I276" s="1"/>
      <c r="J276" s="43"/>
      <c r="K276" s="1"/>
      <c r="L276" s="1"/>
      <c r="M276" s="13"/>
      <c r="N276" s="2"/>
      <c r="O276" s="2"/>
      <c r="P276" s="2"/>
      <c r="Q276" s="2"/>
    </row>
    <row r="277" thickBot="1">
      <c r="A277" s="10"/>
      <c r="B277" s="53" t="s">
        <v>127</v>
      </c>
      <c r="C277" s="54"/>
      <c r="D277" s="54"/>
      <c r="E277" s="55" t="s">
        <v>7</v>
      </c>
      <c r="F277" s="54"/>
      <c r="G277" s="54"/>
      <c r="H277" s="56"/>
      <c r="I277" s="54"/>
      <c r="J277" s="56"/>
      <c r="K277" s="54"/>
      <c r="L277" s="54"/>
      <c r="M277" s="13"/>
      <c r="N277" s="2"/>
      <c r="O277" s="2"/>
      <c r="P277" s="2"/>
      <c r="Q277" s="2"/>
    </row>
    <row r="278" thickTop="1">
      <c r="A278" s="10"/>
      <c r="B278" s="44">
        <v>894</v>
      </c>
      <c r="C278" s="45" t="s">
        <v>1487</v>
      </c>
      <c r="D278" s="45" t="s">
        <v>7</v>
      </c>
      <c r="E278" s="45" t="s">
        <v>1488</v>
      </c>
      <c r="F278" s="45" t="s">
        <v>7</v>
      </c>
      <c r="G278" s="46" t="s">
        <v>146</v>
      </c>
      <c r="H278" s="57">
        <v>81</v>
      </c>
      <c r="I278" s="58">
        <v>1120</v>
      </c>
      <c r="J278" s="59">
        <f>ROUND(H278*I278,2)</f>
        <v>90720</v>
      </c>
      <c r="K278" s="60">
        <v>0.20999999999999999</v>
      </c>
      <c r="L278" s="61">
        <f>ROUND(J278*1.21,2)</f>
        <v>109771.2</v>
      </c>
      <c r="M278" s="13"/>
      <c r="N278" s="2"/>
      <c r="O278" s="2"/>
      <c r="P278" s="2"/>
      <c r="Q278" s="33">
        <f>IF(ISNUMBER(K278),IF(H278&gt;0,IF(I278&gt;0,J278,0),0),0)</f>
        <v>90720</v>
      </c>
      <c r="R278" s="9">
        <f>IF(ISNUMBER(K278)=FALSE,J278,0)</f>
        <v>0</v>
      </c>
    </row>
    <row r="279">
      <c r="A279" s="10"/>
      <c r="B279" s="51" t="s">
        <v>125</v>
      </c>
      <c r="C279" s="1"/>
      <c r="D279" s="1"/>
      <c r="E279" s="52" t="s">
        <v>1488</v>
      </c>
      <c r="F279" s="1"/>
      <c r="G279" s="1"/>
      <c r="H279" s="43"/>
      <c r="I279" s="1"/>
      <c r="J279" s="43"/>
      <c r="K279" s="1"/>
      <c r="L279" s="1"/>
      <c r="M279" s="13"/>
      <c r="N279" s="2"/>
      <c r="O279" s="2"/>
      <c r="P279" s="2"/>
      <c r="Q279" s="2"/>
    </row>
    <row r="280" thickBot="1">
      <c r="A280" s="10"/>
      <c r="B280" s="53" t="s">
        <v>127</v>
      </c>
      <c r="C280" s="54"/>
      <c r="D280" s="54"/>
      <c r="E280" s="55" t="s">
        <v>7</v>
      </c>
      <c r="F280" s="54"/>
      <c r="G280" s="54"/>
      <c r="H280" s="56"/>
      <c r="I280" s="54"/>
      <c r="J280" s="56"/>
      <c r="K280" s="54"/>
      <c r="L280" s="54"/>
      <c r="M280" s="13"/>
      <c r="N280" s="2"/>
      <c r="O280" s="2"/>
      <c r="P280" s="2"/>
      <c r="Q280" s="2"/>
    </row>
    <row r="281" thickTop="1">
      <c r="A281" s="10"/>
      <c r="B281" s="44">
        <v>895</v>
      </c>
      <c r="C281" s="45" t="s">
        <v>1489</v>
      </c>
      <c r="D281" s="45" t="s">
        <v>7</v>
      </c>
      <c r="E281" s="45" t="s">
        <v>1490</v>
      </c>
      <c r="F281" s="45" t="s">
        <v>7</v>
      </c>
      <c r="G281" s="46" t="s">
        <v>146</v>
      </c>
      <c r="H281" s="57">
        <v>27</v>
      </c>
      <c r="I281" s="58">
        <v>744</v>
      </c>
      <c r="J281" s="59">
        <f>ROUND(H281*I281,2)</f>
        <v>20088</v>
      </c>
      <c r="K281" s="60">
        <v>0.20999999999999999</v>
      </c>
      <c r="L281" s="61">
        <f>ROUND(J281*1.21,2)</f>
        <v>24306.48</v>
      </c>
      <c r="M281" s="13"/>
      <c r="N281" s="2"/>
      <c r="O281" s="2"/>
      <c r="P281" s="2"/>
      <c r="Q281" s="33">
        <f>IF(ISNUMBER(K281),IF(H281&gt;0,IF(I281&gt;0,J281,0),0),0)</f>
        <v>20088</v>
      </c>
      <c r="R281" s="9">
        <f>IF(ISNUMBER(K281)=FALSE,J281,0)</f>
        <v>0</v>
      </c>
    </row>
    <row r="282">
      <c r="A282" s="10"/>
      <c r="B282" s="51" t="s">
        <v>125</v>
      </c>
      <c r="C282" s="1"/>
      <c r="D282" s="1"/>
      <c r="E282" s="52" t="s">
        <v>1490</v>
      </c>
      <c r="F282" s="1"/>
      <c r="G282" s="1"/>
      <c r="H282" s="43"/>
      <c r="I282" s="1"/>
      <c r="J282" s="43"/>
      <c r="K282" s="1"/>
      <c r="L282" s="1"/>
      <c r="M282" s="13"/>
      <c r="N282" s="2"/>
      <c r="O282" s="2"/>
      <c r="P282" s="2"/>
      <c r="Q282" s="2"/>
    </row>
    <row r="283" thickBot="1">
      <c r="A283" s="10"/>
      <c r="B283" s="53" t="s">
        <v>127</v>
      </c>
      <c r="C283" s="54"/>
      <c r="D283" s="54"/>
      <c r="E283" s="55" t="s">
        <v>1491</v>
      </c>
      <c r="F283" s="54"/>
      <c r="G283" s="54"/>
      <c r="H283" s="56"/>
      <c r="I283" s="54"/>
      <c r="J283" s="56"/>
      <c r="K283" s="54"/>
      <c r="L283" s="54"/>
      <c r="M283" s="13"/>
      <c r="N283" s="2"/>
      <c r="O283" s="2"/>
      <c r="P283" s="2"/>
      <c r="Q283" s="2"/>
    </row>
    <row r="284" thickTop="1">
      <c r="A284" s="10"/>
      <c r="B284" s="44">
        <v>913</v>
      </c>
      <c r="C284" s="45" t="s">
        <v>1492</v>
      </c>
      <c r="D284" s="45" t="s">
        <v>7</v>
      </c>
      <c r="E284" s="45" t="s">
        <v>1493</v>
      </c>
      <c r="F284" s="45" t="s">
        <v>7</v>
      </c>
      <c r="G284" s="46" t="s">
        <v>169</v>
      </c>
      <c r="H284" s="57">
        <v>32</v>
      </c>
      <c r="I284" s="58">
        <v>2450</v>
      </c>
      <c r="J284" s="59">
        <f>ROUND(H284*I284,2)</f>
        <v>78400</v>
      </c>
      <c r="K284" s="60">
        <v>0.20999999999999999</v>
      </c>
      <c r="L284" s="61">
        <f>ROUND(J284*1.21,2)</f>
        <v>94864</v>
      </c>
      <c r="M284" s="13"/>
      <c r="N284" s="2"/>
      <c r="O284" s="2"/>
      <c r="P284" s="2"/>
      <c r="Q284" s="33">
        <f>IF(ISNUMBER(K284),IF(H284&gt;0,IF(I284&gt;0,J284,0),0),0)</f>
        <v>78400</v>
      </c>
      <c r="R284" s="9">
        <f>IF(ISNUMBER(K284)=FALSE,J284,0)</f>
        <v>0</v>
      </c>
    </row>
    <row r="285">
      <c r="A285" s="10"/>
      <c r="B285" s="51" t="s">
        <v>125</v>
      </c>
      <c r="C285" s="1"/>
      <c r="D285" s="1"/>
      <c r="E285" s="52" t="s">
        <v>1493</v>
      </c>
      <c r="F285" s="1"/>
      <c r="G285" s="1"/>
      <c r="H285" s="43"/>
      <c r="I285" s="1"/>
      <c r="J285" s="43"/>
      <c r="K285" s="1"/>
      <c r="L285" s="1"/>
      <c r="M285" s="13"/>
      <c r="N285" s="2"/>
      <c r="O285" s="2"/>
      <c r="P285" s="2"/>
      <c r="Q285" s="2"/>
    </row>
    <row r="286" thickBot="1">
      <c r="A286" s="10"/>
      <c r="B286" s="53" t="s">
        <v>127</v>
      </c>
      <c r="C286" s="54"/>
      <c r="D286" s="54"/>
      <c r="E286" s="55" t="s">
        <v>7</v>
      </c>
      <c r="F286" s="54"/>
      <c r="G286" s="54"/>
      <c r="H286" s="56"/>
      <c r="I286" s="54"/>
      <c r="J286" s="56"/>
      <c r="K286" s="54"/>
      <c r="L286" s="54"/>
      <c r="M286" s="13"/>
      <c r="N286" s="2"/>
      <c r="O286" s="2"/>
      <c r="P286" s="2"/>
      <c r="Q286" s="2"/>
    </row>
    <row r="287" thickTop="1">
      <c r="A287" s="10"/>
      <c r="B287" s="44">
        <v>915</v>
      </c>
      <c r="C287" s="45" t="s">
        <v>1494</v>
      </c>
      <c r="D287" s="45" t="s">
        <v>7</v>
      </c>
      <c r="E287" s="45" t="s">
        <v>1495</v>
      </c>
      <c r="F287" s="45" t="s">
        <v>7</v>
      </c>
      <c r="G287" s="46" t="s">
        <v>181</v>
      </c>
      <c r="H287" s="57">
        <v>125</v>
      </c>
      <c r="I287" s="58">
        <v>35</v>
      </c>
      <c r="J287" s="59">
        <f>ROUND(H287*I287,2)</f>
        <v>4375</v>
      </c>
      <c r="K287" s="60">
        <v>0.20999999999999999</v>
      </c>
      <c r="L287" s="61">
        <f>ROUND(J287*1.21,2)</f>
        <v>5293.75</v>
      </c>
      <c r="M287" s="13"/>
      <c r="N287" s="2"/>
      <c r="O287" s="2"/>
      <c r="P287" s="2"/>
      <c r="Q287" s="33">
        <f>IF(ISNUMBER(K287),IF(H287&gt;0,IF(I287&gt;0,J287,0),0),0)</f>
        <v>4375</v>
      </c>
      <c r="R287" s="9">
        <f>IF(ISNUMBER(K287)=FALSE,J287,0)</f>
        <v>0</v>
      </c>
    </row>
    <row r="288">
      <c r="A288" s="10"/>
      <c r="B288" s="51" t="s">
        <v>125</v>
      </c>
      <c r="C288" s="1"/>
      <c r="D288" s="1"/>
      <c r="E288" s="52" t="s">
        <v>1495</v>
      </c>
      <c r="F288" s="1"/>
      <c r="G288" s="1"/>
      <c r="H288" s="43"/>
      <c r="I288" s="1"/>
      <c r="J288" s="43"/>
      <c r="K288" s="1"/>
      <c r="L288" s="1"/>
      <c r="M288" s="13"/>
      <c r="N288" s="2"/>
      <c r="O288" s="2"/>
      <c r="P288" s="2"/>
      <c r="Q288" s="2"/>
    </row>
    <row r="289" thickBot="1">
      <c r="A289" s="10"/>
      <c r="B289" s="53" t="s">
        <v>127</v>
      </c>
      <c r="C289" s="54"/>
      <c r="D289" s="54"/>
      <c r="E289" s="55" t="s">
        <v>7</v>
      </c>
      <c r="F289" s="54"/>
      <c r="G289" s="54"/>
      <c r="H289" s="56"/>
      <c r="I289" s="54"/>
      <c r="J289" s="56"/>
      <c r="K289" s="54"/>
      <c r="L289" s="54"/>
      <c r="M289" s="13"/>
      <c r="N289" s="2"/>
      <c r="O289" s="2"/>
      <c r="P289" s="2"/>
      <c r="Q289" s="2"/>
    </row>
    <row r="290" thickTop="1">
      <c r="A290" s="10"/>
      <c r="B290" s="44">
        <v>916</v>
      </c>
      <c r="C290" s="45" t="s">
        <v>1647</v>
      </c>
      <c r="D290" s="45" t="s">
        <v>7</v>
      </c>
      <c r="E290" s="45" t="s">
        <v>1648</v>
      </c>
      <c r="F290" s="45" t="s">
        <v>7</v>
      </c>
      <c r="G290" s="46" t="s">
        <v>146</v>
      </c>
      <c r="H290" s="57">
        <v>9</v>
      </c>
      <c r="I290" s="58">
        <v>1200</v>
      </c>
      <c r="J290" s="59">
        <f>ROUND(H290*I290,2)</f>
        <v>10800</v>
      </c>
      <c r="K290" s="60">
        <v>0.20999999999999999</v>
      </c>
      <c r="L290" s="61">
        <f>ROUND(J290*1.21,2)</f>
        <v>13068</v>
      </c>
      <c r="M290" s="13"/>
      <c r="N290" s="2"/>
      <c r="O290" s="2"/>
      <c r="P290" s="2"/>
      <c r="Q290" s="33">
        <f>IF(ISNUMBER(K290),IF(H290&gt;0,IF(I290&gt;0,J290,0),0),0)</f>
        <v>10800</v>
      </c>
      <c r="R290" s="9">
        <f>IF(ISNUMBER(K290)=FALSE,J290,0)</f>
        <v>0</v>
      </c>
    </row>
    <row r="291">
      <c r="A291" s="10"/>
      <c r="B291" s="51" t="s">
        <v>125</v>
      </c>
      <c r="C291" s="1"/>
      <c r="D291" s="1"/>
      <c r="E291" s="52" t="s">
        <v>1648</v>
      </c>
      <c r="F291" s="1"/>
      <c r="G291" s="1"/>
      <c r="H291" s="43"/>
      <c r="I291" s="1"/>
      <c r="J291" s="43"/>
      <c r="K291" s="1"/>
      <c r="L291" s="1"/>
      <c r="M291" s="13"/>
      <c r="N291" s="2"/>
      <c r="O291" s="2"/>
      <c r="P291" s="2"/>
      <c r="Q291" s="2"/>
    </row>
    <row r="292" thickBot="1">
      <c r="A292" s="10"/>
      <c r="B292" s="53" t="s">
        <v>127</v>
      </c>
      <c r="C292" s="54"/>
      <c r="D292" s="54"/>
      <c r="E292" s="55" t="s">
        <v>7</v>
      </c>
      <c r="F292" s="54"/>
      <c r="G292" s="54"/>
      <c r="H292" s="56"/>
      <c r="I292" s="54"/>
      <c r="J292" s="56"/>
      <c r="K292" s="54"/>
      <c r="L292" s="54"/>
      <c r="M292" s="13"/>
      <c r="N292" s="2"/>
      <c r="O292" s="2"/>
      <c r="P292" s="2"/>
      <c r="Q292" s="2"/>
    </row>
    <row r="293" thickTop="1">
      <c r="A293" s="10"/>
      <c r="B293" s="44">
        <v>917</v>
      </c>
      <c r="C293" s="45" t="s">
        <v>1649</v>
      </c>
      <c r="D293" s="45" t="s">
        <v>7</v>
      </c>
      <c r="E293" s="45" t="s">
        <v>1650</v>
      </c>
      <c r="F293" s="45" t="s">
        <v>7</v>
      </c>
      <c r="G293" s="46" t="s">
        <v>169</v>
      </c>
      <c r="H293" s="57">
        <v>2</v>
      </c>
      <c r="I293" s="58">
        <v>1700</v>
      </c>
      <c r="J293" s="59">
        <f>ROUND(H293*I293,2)</f>
        <v>3400</v>
      </c>
      <c r="K293" s="60">
        <v>0.20999999999999999</v>
      </c>
      <c r="L293" s="61">
        <f>ROUND(J293*1.21,2)</f>
        <v>4114</v>
      </c>
      <c r="M293" s="13"/>
      <c r="N293" s="2"/>
      <c r="O293" s="2"/>
      <c r="P293" s="2"/>
      <c r="Q293" s="33">
        <f>IF(ISNUMBER(K293),IF(H293&gt;0,IF(I293&gt;0,J293,0),0),0)</f>
        <v>3400</v>
      </c>
      <c r="R293" s="9">
        <f>IF(ISNUMBER(K293)=FALSE,J293,0)</f>
        <v>0</v>
      </c>
    </row>
    <row r="294">
      <c r="A294" s="10"/>
      <c r="B294" s="51" t="s">
        <v>125</v>
      </c>
      <c r="C294" s="1"/>
      <c r="D294" s="1"/>
      <c r="E294" s="52" t="s">
        <v>1650</v>
      </c>
      <c r="F294" s="1"/>
      <c r="G294" s="1"/>
      <c r="H294" s="43"/>
      <c r="I294" s="1"/>
      <c r="J294" s="43"/>
      <c r="K294" s="1"/>
      <c r="L294" s="1"/>
      <c r="M294" s="13"/>
      <c r="N294" s="2"/>
      <c r="O294" s="2"/>
      <c r="P294" s="2"/>
      <c r="Q294" s="2"/>
    </row>
    <row r="295" thickBot="1">
      <c r="A295" s="10"/>
      <c r="B295" s="53" t="s">
        <v>127</v>
      </c>
      <c r="C295" s="54"/>
      <c r="D295" s="54"/>
      <c r="E295" s="55" t="s">
        <v>7</v>
      </c>
      <c r="F295" s="54"/>
      <c r="G295" s="54"/>
      <c r="H295" s="56"/>
      <c r="I295" s="54"/>
      <c r="J295" s="56"/>
      <c r="K295" s="54"/>
      <c r="L295" s="54"/>
      <c r="M295" s="13"/>
      <c r="N295" s="2"/>
      <c r="O295" s="2"/>
      <c r="P295" s="2"/>
      <c r="Q295" s="2"/>
    </row>
    <row r="296" thickTop="1">
      <c r="A296" s="10"/>
      <c r="B296" s="44">
        <v>918</v>
      </c>
      <c r="C296" s="45" t="s">
        <v>1651</v>
      </c>
      <c r="D296" s="45" t="s">
        <v>7</v>
      </c>
      <c r="E296" s="45" t="s">
        <v>1652</v>
      </c>
      <c r="F296" s="45" t="s">
        <v>7</v>
      </c>
      <c r="G296" s="46" t="s">
        <v>146</v>
      </c>
      <c r="H296" s="57">
        <v>2</v>
      </c>
      <c r="I296" s="58">
        <v>1500</v>
      </c>
      <c r="J296" s="59">
        <f>ROUND(H296*I296,2)</f>
        <v>3000</v>
      </c>
      <c r="K296" s="60">
        <v>0.20999999999999999</v>
      </c>
      <c r="L296" s="61">
        <f>ROUND(J296*1.21,2)</f>
        <v>3630</v>
      </c>
      <c r="M296" s="13"/>
      <c r="N296" s="2"/>
      <c r="O296" s="2"/>
      <c r="P296" s="2"/>
      <c r="Q296" s="33">
        <f>IF(ISNUMBER(K296),IF(H296&gt;0,IF(I296&gt;0,J296,0),0),0)</f>
        <v>3000</v>
      </c>
      <c r="R296" s="9">
        <f>IF(ISNUMBER(K296)=FALSE,J296,0)</f>
        <v>0</v>
      </c>
    </row>
    <row r="297">
      <c r="A297" s="10"/>
      <c r="B297" s="51" t="s">
        <v>125</v>
      </c>
      <c r="C297" s="1"/>
      <c r="D297" s="1"/>
      <c r="E297" s="52" t="s">
        <v>1652</v>
      </c>
      <c r="F297" s="1"/>
      <c r="G297" s="1"/>
      <c r="H297" s="43"/>
      <c r="I297" s="1"/>
      <c r="J297" s="43"/>
      <c r="K297" s="1"/>
      <c r="L297" s="1"/>
      <c r="M297" s="13"/>
      <c r="N297" s="2"/>
      <c r="O297" s="2"/>
      <c r="P297" s="2"/>
      <c r="Q297" s="2"/>
    </row>
    <row r="298" thickBot="1">
      <c r="A298" s="10"/>
      <c r="B298" s="53" t="s">
        <v>127</v>
      </c>
      <c r="C298" s="54"/>
      <c r="D298" s="54"/>
      <c r="E298" s="55" t="s">
        <v>1653</v>
      </c>
      <c r="F298" s="54"/>
      <c r="G298" s="54"/>
      <c r="H298" s="56"/>
      <c r="I298" s="54"/>
      <c r="J298" s="56"/>
      <c r="K298" s="54"/>
      <c r="L298" s="54"/>
      <c r="M298" s="13"/>
      <c r="N298" s="2"/>
      <c r="O298" s="2"/>
      <c r="P298" s="2"/>
      <c r="Q298" s="2"/>
    </row>
    <row r="299" thickTop="1">
      <c r="A299" s="10"/>
      <c r="B299" s="44">
        <v>919</v>
      </c>
      <c r="C299" s="45" t="s">
        <v>1654</v>
      </c>
      <c r="D299" s="45" t="s">
        <v>7</v>
      </c>
      <c r="E299" s="45" t="s">
        <v>1655</v>
      </c>
      <c r="F299" s="45" t="s">
        <v>7</v>
      </c>
      <c r="G299" s="46" t="s">
        <v>146</v>
      </c>
      <c r="H299" s="57">
        <v>2</v>
      </c>
      <c r="I299" s="58">
        <v>1800</v>
      </c>
      <c r="J299" s="59">
        <f>ROUND(H299*I299,2)</f>
        <v>3600</v>
      </c>
      <c r="K299" s="60">
        <v>0.20999999999999999</v>
      </c>
      <c r="L299" s="61">
        <f>ROUND(J299*1.21,2)</f>
        <v>4356</v>
      </c>
      <c r="M299" s="13"/>
      <c r="N299" s="2"/>
      <c r="O299" s="2"/>
      <c r="P299" s="2"/>
      <c r="Q299" s="33">
        <f>IF(ISNUMBER(K299),IF(H299&gt;0,IF(I299&gt;0,J299,0),0),0)</f>
        <v>3600</v>
      </c>
      <c r="R299" s="9">
        <f>IF(ISNUMBER(K299)=FALSE,J299,0)</f>
        <v>0</v>
      </c>
    </row>
    <row r="300">
      <c r="A300" s="10"/>
      <c r="B300" s="51" t="s">
        <v>125</v>
      </c>
      <c r="C300" s="1"/>
      <c r="D300" s="1"/>
      <c r="E300" s="52" t="s">
        <v>1655</v>
      </c>
      <c r="F300" s="1"/>
      <c r="G300" s="1"/>
      <c r="H300" s="43"/>
      <c r="I300" s="1"/>
      <c r="J300" s="43"/>
      <c r="K300" s="1"/>
      <c r="L300" s="1"/>
      <c r="M300" s="13"/>
      <c r="N300" s="2"/>
      <c r="O300" s="2"/>
      <c r="P300" s="2"/>
      <c r="Q300" s="2"/>
    </row>
    <row r="301" thickBot="1">
      <c r="A301" s="10"/>
      <c r="B301" s="53" t="s">
        <v>127</v>
      </c>
      <c r="C301" s="54"/>
      <c r="D301" s="54"/>
      <c r="E301" s="55" t="s">
        <v>7</v>
      </c>
      <c r="F301" s="54"/>
      <c r="G301" s="54"/>
      <c r="H301" s="56"/>
      <c r="I301" s="54"/>
      <c r="J301" s="56"/>
      <c r="K301" s="54"/>
      <c r="L301" s="54"/>
      <c r="M301" s="13"/>
      <c r="N301" s="2"/>
      <c r="O301" s="2"/>
      <c r="P301" s="2"/>
      <c r="Q301" s="2"/>
    </row>
    <row r="302" thickTop="1">
      <c r="A302" s="10"/>
      <c r="B302" s="44">
        <v>921</v>
      </c>
      <c r="C302" s="45" t="s">
        <v>1503</v>
      </c>
      <c r="D302" s="45" t="s">
        <v>7</v>
      </c>
      <c r="E302" s="45" t="s">
        <v>1504</v>
      </c>
      <c r="F302" s="45" t="s">
        <v>7</v>
      </c>
      <c r="G302" s="46" t="s">
        <v>124</v>
      </c>
      <c r="H302" s="57">
        <v>1</v>
      </c>
      <c r="I302" s="58">
        <v>3800</v>
      </c>
      <c r="J302" s="59">
        <f>ROUND(H302*I302,2)</f>
        <v>3800</v>
      </c>
      <c r="K302" s="60">
        <v>0.20999999999999999</v>
      </c>
      <c r="L302" s="61">
        <f>ROUND(J302*1.21,2)</f>
        <v>4598</v>
      </c>
      <c r="M302" s="13"/>
      <c r="N302" s="2"/>
      <c r="O302" s="2"/>
      <c r="P302" s="2"/>
      <c r="Q302" s="33">
        <f>IF(ISNUMBER(K302),IF(H302&gt;0,IF(I302&gt;0,J302,0),0),0)</f>
        <v>3800</v>
      </c>
      <c r="R302" s="9">
        <f>IF(ISNUMBER(K302)=FALSE,J302,0)</f>
        <v>0</v>
      </c>
    </row>
    <row r="303">
      <c r="A303" s="10"/>
      <c r="B303" s="51" t="s">
        <v>125</v>
      </c>
      <c r="C303" s="1"/>
      <c r="D303" s="1"/>
      <c r="E303" s="52" t="s">
        <v>1504</v>
      </c>
      <c r="F303" s="1"/>
      <c r="G303" s="1"/>
      <c r="H303" s="43"/>
      <c r="I303" s="1"/>
      <c r="J303" s="43"/>
      <c r="K303" s="1"/>
      <c r="L303" s="1"/>
      <c r="M303" s="13"/>
      <c r="N303" s="2"/>
      <c r="O303" s="2"/>
      <c r="P303" s="2"/>
      <c r="Q303" s="2"/>
    </row>
    <row r="304" thickBot="1">
      <c r="A304" s="10"/>
      <c r="B304" s="53" t="s">
        <v>127</v>
      </c>
      <c r="C304" s="54"/>
      <c r="D304" s="54"/>
      <c r="E304" s="55" t="s">
        <v>7</v>
      </c>
      <c r="F304" s="54"/>
      <c r="G304" s="54"/>
      <c r="H304" s="56"/>
      <c r="I304" s="54"/>
      <c r="J304" s="56"/>
      <c r="K304" s="54"/>
      <c r="L304" s="54"/>
      <c r="M304" s="13"/>
      <c r="N304" s="2"/>
      <c r="O304" s="2"/>
      <c r="P304" s="2"/>
      <c r="Q304" s="2"/>
    </row>
    <row r="305" thickTop="1">
      <c r="A305" s="10"/>
      <c r="B305" s="44">
        <v>922</v>
      </c>
      <c r="C305" s="45" t="s">
        <v>1505</v>
      </c>
      <c r="D305" s="45" t="s">
        <v>7</v>
      </c>
      <c r="E305" s="45" t="s">
        <v>1506</v>
      </c>
      <c r="F305" s="45" t="s">
        <v>7</v>
      </c>
      <c r="G305" s="46" t="s">
        <v>169</v>
      </c>
      <c r="H305" s="57">
        <v>22</v>
      </c>
      <c r="I305" s="58">
        <v>7000</v>
      </c>
      <c r="J305" s="59">
        <f>ROUND(H305*I305,2)</f>
        <v>154000</v>
      </c>
      <c r="K305" s="60">
        <v>0.20999999999999999</v>
      </c>
      <c r="L305" s="61">
        <f>ROUND(J305*1.21,2)</f>
        <v>186340</v>
      </c>
      <c r="M305" s="13"/>
      <c r="N305" s="2"/>
      <c r="O305" s="2"/>
      <c r="P305" s="2"/>
      <c r="Q305" s="33">
        <f>IF(ISNUMBER(K305),IF(H305&gt;0,IF(I305&gt;0,J305,0),0),0)</f>
        <v>154000</v>
      </c>
      <c r="R305" s="9">
        <f>IF(ISNUMBER(K305)=FALSE,J305,0)</f>
        <v>0</v>
      </c>
    </row>
    <row r="306">
      <c r="A306" s="10"/>
      <c r="B306" s="51" t="s">
        <v>125</v>
      </c>
      <c r="C306" s="1"/>
      <c r="D306" s="1"/>
      <c r="E306" s="52" t="s">
        <v>1506</v>
      </c>
      <c r="F306" s="1"/>
      <c r="G306" s="1"/>
      <c r="H306" s="43"/>
      <c r="I306" s="1"/>
      <c r="J306" s="43"/>
      <c r="K306" s="1"/>
      <c r="L306" s="1"/>
      <c r="M306" s="13"/>
      <c r="N306" s="2"/>
      <c r="O306" s="2"/>
      <c r="P306" s="2"/>
      <c r="Q306" s="2"/>
    </row>
    <row r="307" thickBot="1">
      <c r="A307" s="10"/>
      <c r="B307" s="53" t="s">
        <v>127</v>
      </c>
      <c r="C307" s="54"/>
      <c r="D307" s="54"/>
      <c r="E307" s="55" t="s">
        <v>7</v>
      </c>
      <c r="F307" s="54"/>
      <c r="G307" s="54"/>
      <c r="H307" s="56"/>
      <c r="I307" s="54"/>
      <c r="J307" s="56"/>
      <c r="K307" s="54"/>
      <c r="L307" s="54"/>
      <c r="M307" s="13"/>
      <c r="N307" s="2"/>
      <c r="O307" s="2"/>
      <c r="P307" s="2"/>
      <c r="Q307" s="2"/>
    </row>
    <row r="308" thickTop="1">
      <c r="A308" s="10"/>
      <c r="B308" s="44">
        <v>923</v>
      </c>
      <c r="C308" s="45" t="s">
        <v>1656</v>
      </c>
      <c r="D308" s="45" t="s">
        <v>7</v>
      </c>
      <c r="E308" s="45" t="s">
        <v>1657</v>
      </c>
      <c r="F308" s="45" t="s">
        <v>7</v>
      </c>
      <c r="G308" s="46" t="s">
        <v>146</v>
      </c>
      <c r="H308" s="57">
        <v>6</v>
      </c>
      <c r="I308" s="58">
        <v>2565</v>
      </c>
      <c r="J308" s="59">
        <f>ROUND(H308*I308,2)</f>
        <v>15390</v>
      </c>
      <c r="K308" s="60">
        <v>0.20999999999999999</v>
      </c>
      <c r="L308" s="61">
        <f>ROUND(J308*1.21,2)</f>
        <v>18621.900000000001</v>
      </c>
      <c r="M308" s="13"/>
      <c r="N308" s="2"/>
      <c r="O308" s="2"/>
      <c r="P308" s="2"/>
      <c r="Q308" s="33">
        <f>IF(ISNUMBER(K308),IF(H308&gt;0,IF(I308&gt;0,J308,0),0),0)</f>
        <v>15390</v>
      </c>
      <c r="R308" s="9">
        <f>IF(ISNUMBER(K308)=FALSE,J308,0)</f>
        <v>0</v>
      </c>
    </row>
    <row r="309">
      <c r="A309" s="10"/>
      <c r="B309" s="51" t="s">
        <v>125</v>
      </c>
      <c r="C309" s="1"/>
      <c r="D309" s="1"/>
      <c r="E309" s="52" t="s">
        <v>1657</v>
      </c>
      <c r="F309" s="1"/>
      <c r="G309" s="1"/>
      <c r="H309" s="43"/>
      <c r="I309" s="1"/>
      <c r="J309" s="43"/>
      <c r="K309" s="1"/>
      <c r="L309" s="1"/>
      <c r="M309" s="13"/>
      <c r="N309" s="2"/>
      <c r="O309" s="2"/>
      <c r="P309" s="2"/>
      <c r="Q309" s="2"/>
    </row>
    <row r="310" thickBot="1">
      <c r="A310" s="10"/>
      <c r="B310" s="53" t="s">
        <v>127</v>
      </c>
      <c r="C310" s="54"/>
      <c r="D310" s="54"/>
      <c r="E310" s="55" t="s">
        <v>1658</v>
      </c>
      <c r="F310" s="54"/>
      <c r="G310" s="54"/>
      <c r="H310" s="56"/>
      <c r="I310" s="54"/>
      <c r="J310" s="56"/>
      <c r="K310" s="54"/>
      <c r="L310" s="54"/>
      <c r="M310" s="13"/>
      <c r="N310" s="2"/>
      <c r="O310" s="2"/>
      <c r="P310" s="2"/>
      <c r="Q310" s="2"/>
    </row>
    <row r="311" thickTop="1">
      <c r="A311" s="10"/>
      <c r="B311" s="44">
        <v>924</v>
      </c>
      <c r="C311" s="45" t="s">
        <v>1659</v>
      </c>
      <c r="D311" s="45" t="s">
        <v>7</v>
      </c>
      <c r="E311" s="45" t="s">
        <v>1660</v>
      </c>
      <c r="F311" s="45" t="s">
        <v>7</v>
      </c>
      <c r="G311" s="46" t="s">
        <v>146</v>
      </c>
      <c r="H311" s="57">
        <v>6</v>
      </c>
      <c r="I311" s="58">
        <v>1478</v>
      </c>
      <c r="J311" s="59">
        <f>ROUND(H311*I311,2)</f>
        <v>8868</v>
      </c>
      <c r="K311" s="60">
        <v>0.20999999999999999</v>
      </c>
      <c r="L311" s="61">
        <f>ROUND(J311*1.21,2)</f>
        <v>10730.280000000001</v>
      </c>
      <c r="M311" s="13"/>
      <c r="N311" s="2"/>
      <c r="O311" s="2"/>
      <c r="P311" s="2"/>
      <c r="Q311" s="33">
        <f>IF(ISNUMBER(K311),IF(H311&gt;0,IF(I311&gt;0,J311,0),0),0)</f>
        <v>8868</v>
      </c>
      <c r="R311" s="9">
        <f>IF(ISNUMBER(K311)=FALSE,J311,0)</f>
        <v>0</v>
      </c>
    </row>
    <row r="312">
      <c r="A312" s="10"/>
      <c r="B312" s="51" t="s">
        <v>125</v>
      </c>
      <c r="C312" s="1"/>
      <c r="D312" s="1"/>
      <c r="E312" s="52" t="s">
        <v>1660</v>
      </c>
      <c r="F312" s="1"/>
      <c r="G312" s="1"/>
      <c r="H312" s="43"/>
      <c r="I312" s="1"/>
      <c r="J312" s="43"/>
      <c r="K312" s="1"/>
      <c r="L312" s="1"/>
      <c r="M312" s="13"/>
      <c r="N312" s="2"/>
      <c r="O312" s="2"/>
      <c r="P312" s="2"/>
      <c r="Q312" s="2"/>
    </row>
    <row r="313" thickBot="1">
      <c r="A313" s="10"/>
      <c r="B313" s="53" t="s">
        <v>127</v>
      </c>
      <c r="C313" s="54"/>
      <c r="D313" s="54"/>
      <c r="E313" s="55" t="s">
        <v>1661</v>
      </c>
      <c r="F313" s="54"/>
      <c r="G313" s="54"/>
      <c r="H313" s="56"/>
      <c r="I313" s="54"/>
      <c r="J313" s="56"/>
      <c r="K313" s="54"/>
      <c r="L313" s="54"/>
      <c r="M313" s="13"/>
      <c r="N313" s="2"/>
      <c r="O313" s="2"/>
      <c r="P313" s="2"/>
      <c r="Q313" s="2"/>
    </row>
    <row r="314" thickTop="1">
      <c r="A314" s="10"/>
      <c r="B314" s="44">
        <v>926</v>
      </c>
      <c r="C314" s="45" t="s">
        <v>1510</v>
      </c>
      <c r="D314" s="45" t="s">
        <v>7</v>
      </c>
      <c r="E314" s="45" t="s">
        <v>1511</v>
      </c>
      <c r="F314" s="45" t="s">
        <v>7</v>
      </c>
      <c r="G314" s="46" t="s">
        <v>1512</v>
      </c>
      <c r="H314" s="57">
        <v>251</v>
      </c>
      <c r="I314" s="58">
        <v>30</v>
      </c>
      <c r="J314" s="59">
        <f>ROUND(H314*I314,2)</f>
        <v>7530</v>
      </c>
      <c r="K314" s="60">
        <v>0.20999999999999999</v>
      </c>
      <c r="L314" s="61">
        <f>ROUND(J314*1.21,2)</f>
        <v>9111.2999999999993</v>
      </c>
      <c r="M314" s="13"/>
      <c r="N314" s="2"/>
      <c r="O314" s="2"/>
      <c r="P314" s="2"/>
      <c r="Q314" s="33">
        <f>IF(ISNUMBER(K314),IF(H314&gt;0,IF(I314&gt;0,J314,0),0),0)</f>
        <v>7530</v>
      </c>
      <c r="R314" s="9">
        <f>IF(ISNUMBER(K314)=FALSE,J314,0)</f>
        <v>0</v>
      </c>
    </row>
    <row r="315">
      <c r="A315" s="10"/>
      <c r="B315" s="51" t="s">
        <v>125</v>
      </c>
      <c r="C315" s="1"/>
      <c r="D315" s="1"/>
      <c r="E315" s="52" t="s">
        <v>1511</v>
      </c>
      <c r="F315" s="1"/>
      <c r="G315" s="1"/>
      <c r="H315" s="43"/>
      <c r="I315" s="1"/>
      <c r="J315" s="43"/>
      <c r="K315" s="1"/>
      <c r="L315" s="1"/>
      <c r="M315" s="13"/>
      <c r="N315" s="2"/>
      <c r="O315" s="2"/>
      <c r="P315" s="2"/>
      <c r="Q315" s="2"/>
    </row>
    <row r="316" thickBot="1">
      <c r="A316" s="10"/>
      <c r="B316" s="53" t="s">
        <v>127</v>
      </c>
      <c r="C316" s="54"/>
      <c r="D316" s="54"/>
      <c r="E316" s="55" t="s">
        <v>7</v>
      </c>
      <c r="F316" s="54"/>
      <c r="G316" s="54"/>
      <c r="H316" s="56"/>
      <c r="I316" s="54"/>
      <c r="J316" s="56"/>
      <c r="K316" s="54"/>
      <c r="L316" s="54"/>
      <c r="M316" s="13"/>
      <c r="N316" s="2"/>
      <c r="O316" s="2"/>
      <c r="P316" s="2"/>
      <c r="Q316" s="2"/>
    </row>
    <row r="317" thickTop="1">
      <c r="A317" s="10"/>
      <c r="B317" s="44">
        <v>927</v>
      </c>
      <c r="C317" s="45" t="s">
        <v>1513</v>
      </c>
      <c r="D317" s="45" t="s">
        <v>7</v>
      </c>
      <c r="E317" s="45" t="s">
        <v>1662</v>
      </c>
      <c r="F317" s="45" t="s">
        <v>7</v>
      </c>
      <c r="G317" s="46" t="s">
        <v>124</v>
      </c>
      <c r="H317" s="57">
        <v>2</v>
      </c>
      <c r="I317" s="58">
        <v>2500</v>
      </c>
      <c r="J317" s="59">
        <f>ROUND(H317*I317,2)</f>
        <v>5000</v>
      </c>
      <c r="K317" s="60">
        <v>0.20999999999999999</v>
      </c>
      <c r="L317" s="61">
        <f>ROUND(J317*1.21,2)</f>
        <v>6050</v>
      </c>
      <c r="M317" s="13"/>
      <c r="N317" s="2"/>
      <c r="O317" s="2"/>
      <c r="P317" s="2"/>
      <c r="Q317" s="33">
        <f>IF(ISNUMBER(K317),IF(H317&gt;0,IF(I317&gt;0,J317,0),0),0)</f>
        <v>5000</v>
      </c>
      <c r="R317" s="9">
        <f>IF(ISNUMBER(K317)=FALSE,J317,0)</f>
        <v>0</v>
      </c>
    </row>
    <row r="318">
      <c r="A318" s="10"/>
      <c r="B318" s="51" t="s">
        <v>125</v>
      </c>
      <c r="C318" s="1"/>
      <c r="D318" s="1"/>
      <c r="E318" s="52" t="s">
        <v>1662</v>
      </c>
      <c r="F318" s="1"/>
      <c r="G318" s="1"/>
      <c r="H318" s="43"/>
      <c r="I318" s="1"/>
      <c r="J318" s="43"/>
      <c r="K318" s="1"/>
      <c r="L318" s="1"/>
      <c r="M318" s="13"/>
      <c r="N318" s="2"/>
      <c r="O318" s="2"/>
      <c r="P318" s="2"/>
      <c r="Q318" s="2"/>
    </row>
    <row r="319" thickBot="1">
      <c r="A319" s="10"/>
      <c r="B319" s="53" t="s">
        <v>127</v>
      </c>
      <c r="C319" s="54"/>
      <c r="D319" s="54"/>
      <c r="E319" s="55" t="s">
        <v>1515</v>
      </c>
      <c r="F319" s="54"/>
      <c r="G319" s="54"/>
      <c r="H319" s="56"/>
      <c r="I319" s="54"/>
      <c r="J319" s="56"/>
      <c r="K319" s="54"/>
      <c r="L319" s="54"/>
      <c r="M319" s="13"/>
      <c r="N319" s="2"/>
      <c r="O319" s="2"/>
      <c r="P319" s="2"/>
      <c r="Q319" s="2"/>
    </row>
    <row r="320" thickTop="1">
      <c r="A320" s="10"/>
      <c r="B320" s="44">
        <v>928</v>
      </c>
      <c r="C320" s="45" t="s">
        <v>1516</v>
      </c>
      <c r="D320" s="45" t="s">
        <v>7</v>
      </c>
      <c r="E320" s="45" t="s">
        <v>1663</v>
      </c>
      <c r="F320" s="45" t="s">
        <v>7</v>
      </c>
      <c r="G320" s="46" t="s">
        <v>124</v>
      </c>
      <c r="H320" s="57">
        <v>2</v>
      </c>
      <c r="I320" s="58">
        <v>4500</v>
      </c>
      <c r="J320" s="59">
        <f>ROUND(H320*I320,2)</f>
        <v>9000</v>
      </c>
      <c r="K320" s="60">
        <v>0.20999999999999999</v>
      </c>
      <c r="L320" s="61">
        <f>ROUND(J320*1.21,2)</f>
        <v>10890</v>
      </c>
      <c r="M320" s="13"/>
      <c r="N320" s="2"/>
      <c r="O320" s="2"/>
      <c r="P320" s="2"/>
      <c r="Q320" s="33">
        <f>IF(ISNUMBER(K320),IF(H320&gt;0,IF(I320&gt;0,J320,0),0),0)</f>
        <v>9000</v>
      </c>
      <c r="R320" s="9">
        <f>IF(ISNUMBER(K320)=FALSE,J320,0)</f>
        <v>0</v>
      </c>
    </row>
    <row r="321">
      <c r="A321" s="10"/>
      <c r="B321" s="51" t="s">
        <v>125</v>
      </c>
      <c r="C321" s="1"/>
      <c r="D321" s="1"/>
      <c r="E321" s="52" t="s">
        <v>1663</v>
      </c>
      <c r="F321" s="1"/>
      <c r="G321" s="1"/>
      <c r="H321" s="43"/>
      <c r="I321" s="1"/>
      <c r="J321" s="43"/>
      <c r="K321" s="1"/>
      <c r="L321" s="1"/>
      <c r="M321" s="13"/>
      <c r="N321" s="2"/>
      <c r="O321" s="2"/>
      <c r="P321" s="2"/>
      <c r="Q321" s="2"/>
    </row>
    <row r="322" thickBot="1">
      <c r="A322" s="10"/>
      <c r="B322" s="53" t="s">
        <v>127</v>
      </c>
      <c r="C322" s="54"/>
      <c r="D322" s="54"/>
      <c r="E322" s="55" t="s">
        <v>1664</v>
      </c>
      <c r="F322" s="54"/>
      <c r="G322" s="54"/>
      <c r="H322" s="56"/>
      <c r="I322" s="54"/>
      <c r="J322" s="56"/>
      <c r="K322" s="54"/>
      <c r="L322" s="54"/>
      <c r="M322" s="13"/>
      <c r="N322" s="2"/>
      <c r="O322" s="2"/>
      <c r="P322" s="2"/>
      <c r="Q322" s="2"/>
    </row>
    <row r="323" thickTop="1">
      <c r="A323" s="10"/>
      <c r="B323" s="44">
        <v>929</v>
      </c>
      <c r="C323" s="45" t="s">
        <v>1519</v>
      </c>
      <c r="D323" s="45" t="s">
        <v>7</v>
      </c>
      <c r="E323" s="45" t="s">
        <v>1665</v>
      </c>
      <c r="F323" s="45" t="s">
        <v>7</v>
      </c>
      <c r="G323" s="46" t="s">
        <v>124</v>
      </c>
      <c r="H323" s="57">
        <v>2</v>
      </c>
      <c r="I323" s="58">
        <v>3500</v>
      </c>
      <c r="J323" s="59">
        <f>ROUND(H323*I323,2)</f>
        <v>7000</v>
      </c>
      <c r="K323" s="60">
        <v>0.20999999999999999</v>
      </c>
      <c r="L323" s="61">
        <f>ROUND(J323*1.21,2)</f>
        <v>8470</v>
      </c>
      <c r="M323" s="13"/>
      <c r="N323" s="2"/>
      <c r="O323" s="2"/>
      <c r="P323" s="2"/>
      <c r="Q323" s="33">
        <f>IF(ISNUMBER(K323),IF(H323&gt;0,IF(I323&gt;0,J323,0),0),0)</f>
        <v>7000</v>
      </c>
      <c r="R323" s="9">
        <f>IF(ISNUMBER(K323)=FALSE,J323,0)</f>
        <v>0</v>
      </c>
    </row>
    <row r="324">
      <c r="A324" s="10"/>
      <c r="B324" s="51" t="s">
        <v>125</v>
      </c>
      <c r="C324" s="1"/>
      <c r="D324" s="1"/>
      <c r="E324" s="52" t="s">
        <v>1665</v>
      </c>
      <c r="F324" s="1"/>
      <c r="G324" s="1"/>
      <c r="H324" s="43"/>
      <c r="I324" s="1"/>
      <c r="J324" s="43"/>
      <c r="K324" s="1"/>
      <c r="L324" s="1"/>
      <c r="M324" s="13"/>
      <c r="N324" s="2"/>
      <c r="O324" s="2"/>
      <c r="P324" s="2"/>
      <c r="Q324" s="2"/>
    </row>
    <row r="325" thickBot="1">
      <c r="A325" s="10"/>
      <c r="B325" s="53" t="s">
        <v>127</v>
      </c>
      <c r="C325" s="54"/>
      <c r="D325" s="54"/>
      <c r="E325" s="55" t="s">
        <v>1666</v>
      </c>
      <c r="F325" s="54"/>
      <c r="G325" s="54"/>
      <c r="H325" s="56"/>
      <c r="I325" s="54"/>
      <c r="J325" s="56"/>
      <c r="K325" s="54"/>
      <c r="L325" s="54"/>
      <c r="M325" s="13"/>
      <c r="N325" s="2"/>
      <c r="O325" s="2"/>
      <c r="P325" s="2"/>
      <c r="Q325" s="2"/>
    </row>
    <row r="326" thickTop="1">
      <c r="A326" s="10"/>
      <c r="B326" s="44">
        <v>930</v>
      </c>
      <c r="C326" s="45" t="s">
        <v>1535</v>
      </c>
      <c r="D326" s="45" t="s">
        <v>7</v>
      </c>
      <c r="E326" s="45" t="s">
        <v>1520</v>
      </c>
      <c r="F326" s="45" t="s">
        <v>7</v>
      </c>
      <c r="G326" s="46" t="s">
        <v>146</v>
      </c>
      <c r="H326" s="57">
        <v>4</v>
      </c>
      <c r="I326" s="58">
        <v>300</v>
      </c>
      <c r="J326" s="59">
        <f>ROUND(H326*I326,2)</f>
        <v>1200</v>
      </c>
      <c r="K326" s="60">
        <v>0.20999999999999999</v>
      </c>
      <c r="L326" s="61">
        <f>ROUND(J326*1.21,2)</f>
        <v>1452</v>
      </c>
      <c r="M326" s="13"/>
      <c r="N326" s="2"/>
      <c r="O326" s="2"/>
      <c r="P326" s="2"/>
      <c r="Q326" s="33">
        <f>IF(ISNUMBER(K326),IF(H326&gt;0,IF(I326&gt;0,J326,0),0),0)</f>
        <v>1200</v>
      </c>
      <c r="R326" s="9">
        <f>IF(ISNUMBER(K326)=FALSE,J326,0)</f>
        <v>0</v>
      </c>
    </row>
    <row r="327">
      <c r="A327" s="10"/>
      <c r="B327" s="51" t="s">
        <v>125</v>
      </c>
      <c r="C327" s="1"/>
      <c r="D327" s="1"/>
      <c r="E327" s="52" t="s">
        <v>1520</v>
      </c>
      <c r="F327" s="1"/>
      <c r="G327" s="1"/>
      <c r="H327" s="43"/>
      <c r="I327" s="1"/>
      <c r="J327" s="43"/>
      <c r="K327" s="1"/>
      <c r="L327" s="1"/>
      <c r="M327" s="13"/>
      <c r="N327" s="2"/>
      <c r="O327" s="2"/>
      <c r="P327" s="2"/>
      <c r="Q327" s="2"/>
    </row>
    <row r="328" thickBot="1">
      <c r="A328" s="10"/>
      <c r="B328" s="53" t="s">
        <v>127</v>
      </c>
      <c r="C328" s="54"/>
      <c r="D328" s="54"/>
      <c r="E328" s="55" t="s">
        <v>1667</v>
      </c>
      <c r="F328" s="54"/>
      <c r="G328" s="54"/>
      <c r="H328" s="56"/>
      <c r="I328" s="54"/>
      <c r="J328" s="56"/>
      <c r="K328" s="54"/>
      <c r="L328" s="54"/>
      <c r="M328" s="13"/>
      <c r="N328" s="2"/>
      <c r="O328" s="2"/>
      <c r="P328" s="2"/>
      <c r="Q328" s="2"/>
    </row>
    <row r="329" thickTop="1">
      <c r="A329" s="10"/>
      <c r="B329" s="44">
        <v>932</v>
      </c>
      <c r="C329" s="45" t="s">
        <v>1668</v>
      </c>
      <c r="D329" s="45" t="s">
        <v>7</v>
      </c>
      <c r="E329" s="45" t="s">
        <v>1669</v>
      </c>
      <c r="F329" s="45" t="s">
        <v>7</v>
      </c>
      <c r="G329" s="46" t="s">
        <v>146</v>
      </c>
      <c r="H329" s="57">
        <v>13</v>
      </c>
      <c r="I329" s="58">
        <v>6170</v>
      </c>
      <c r="J329" s="59">
        <f>ROUND(H329*I329,2)</f>
        <v>80210</v>
      </c>
      <c r="K329" s="60">
        <v>0.20999999999999999</v>
      </c>
      <c r="L329" s="61">
        <f>ROUND(J329*1.21,2)</f>
        <v>97054.100000000006</v>
      </c>
      <c r="M329" s="13"/>
      <c r="N329" s="2"/>
      <c r="O329" s="2"/>
      <c r="P329" s="2"/>
      <c r="Q329" s="33">
        <f>IF(ISNUMBER(K329),IF(H329&gt;0,IF(I329&gt;0,J329,0),0),0)</f>
        <v>80210</v>
      </c>
      <c r="R329" s="9">
        <f>IF(ISNUMBER(K329)=FALSE,J329,0)</f>
        <v>0</v>
      </c>
    </row>
    <row r="330">
      <c r="A330" s="10"/>
      <c r="B330" s="51" t="s">
        <v>125</v>
      </c>
      <c r="C330" s="1"/>
      <c r="D330" s="1"/>
      <c r="E330" s="52" t="s">
        <v>1669</v>
      </c>
      <c r="F330" s="1"/>
      <c r="G330" s="1"/>
      <c r="H330" s="43"/>
      <c r="I330" s="1"/>
      <c r="J330" s="43"/>
      <c r="K330" s="1"/>
      <c r="L330" s="1"/>
      <c r="M330" s="13"/>
      <c r="N330" s="2"/>
      <c r="O330" s="2"/>
      <c r="P330" s="2"/>
      <c r="Q330" s="2"/>
    </row>
    <row r="331" thickBot="1">
      <c r="A331" s="10"/>
      <c r="B331" s="53" t="s">
        <v>127</v>
      </c>
      <c r="C331" s="54"/>
      <c r="D331" s="54"/>
      <c r="E331" s="55" t="s">
        <v>1670</v>
      </c>
      <c r="F331" s="54"/>
      <c r="G331" s="54"/>
      <c r="H331" s="56"/>
      <c r="I331" s="54"/>
      <c r="J331" s="56"/>
      <c r="K331" s="54"/>
      <c r="L331" s="54"/>
      <c r="M331" s="13"/>
      <c r="N331" s="2"/>
      <c r="O331" s="2"/>
      <c r="P331" s="2"/>
      <c r="Q331" s="2"/>
    </row>
    <row r="332" thickTop="1">
      <c r="A332" s="10"/>
      <c r="B332" s="44">
        <v>934</v>
      </c>
      <c r="C332" s="45" t="s">
        <v>1671</v>
      </c>
      <c r="D332" s="45" t="s">
        <v>7</v>
      </c>
      <c r="E332" s="45" t="s">
        <v>1672</v>
      </c>
      <c r="F332" s="45" t="s">
        <v>7</v>
      </c>
      <c r="G332" s="46" t="s">
        <v>124</v>
      </c>
      <c r="H332" s="57">
        <v>1</v>
      </c>
      <c r="I332" s="58">
        <v>1800000</v>
      </c>
      <c r="J332" s="59">
        <f>ROUND(H332*I332,2)</f>
        <v>1800000</v>
      </c>
      <c r="K332" s="60">
        <v>0.20999999999999999</v>
      </c>
      <c r="L332" s="61">
        <f>ROUND(J332*1.21,2)</f>
        <v>2178000</v>
      </c>
      <c r="M332" s="13"/>
      <c r="N332" s="2"/>
      <c r="O332" s="2"/>
      <c r="P332" s="2"/>
      <c r="Q332" s="33">
        <f>IF(ISNUMBER(K332),IF(H332&gt;0,IF(I332&gt;0,J332,0),0),0)</f>
        <v>1800000</v>
      </c>
      <c r="R332" s="9">
        <f>IF(ISNUMBER(K332)=FALSE,J332,0)</f>
        <v>0</v>
      </c>
    </row>
    <row r="333">
      <c r="A333" s="10"/>
      <c r="B333" s="51" t="s">
        <v>125</v>
      </c>
      <c r="C333" s="1"/>
      <c r="D333" s="1"/>
      <c r="E333" s="52" t="s">
        <v>1672</v>
      </c>
      <c r="F333" s="1"/>
      <c r="G333" s="1"/>
      <c r="H333" s="43"/>
      <c r="I333" s="1"/>
      <c r="J333" s="43"/>
      <c r="K333" s="1"/>
      <c r="L333" s="1"/>
      <c r="M333" s="13"/>
      <c r="N333" s="2"/>
      <c r="O333" s="2"/>
      <c r="P333" s="2"/>
      <c r="Q333" s="2"/>
    </row>
    <row r="334" thickBot="1">
      <c r="A334" s="10"/>
      <c r="B334" s="53" t="s">
        <v>127</v>
      </c>
      <c r="C334" s="54"/>
      <c r="D334" s="54"/>
      <c r="E334" s="55" t="s">
        <v>7</v>
      </c>
      <c r="F334" s="54"/>
      <c r="G334" s="54"/>
      <c r="H334" s="56"/>
      <c r="I334" s="54"/>
      <c r="J334" s="56"/>
      <c r="K334" s="54"/>
      <c r="L334" s="54"/>
      <c r="M334" s="13"/>
      <c r="N334" s="2"/>
      <c r="O334" s="2"/>
      <c r="P334" s="2"/>
      <c r="Q334" s="2"/>
    </row>
    <row r="335" thickTop="1">
      <c r="A335" s="10"/>
      <c r="B335" s="44">
        <v>935</v>
      </c>
      <c r="C335" s="45" t="s">
        <v>1525</v>
      </c>
      <c r="D335" s="45" t="s">
        <v>7</v>
      </c>
      <c r="E335" s="45" t="s">
        <v>1526</v>
      </c>
      <c r="F335" s="45" t="s">
        <v>7</v>
      </c>
      <c r="G335" s="46" t="s">
        <v>124</v>
      </c>
      <c r="H335" s="57">
        <v>1</v>
      </c>
      <c r="I335" s="58">
        <v>16000</v>
      </c>
      <c r="J335" s="59">
        <f>ROUND(H335*I335,2)</f>
        <v>16000</v>
      </c>
      <c r="K335" s="60">
        <v>0.20999999999999999</v>
      </c>
      <c r="L335" s="61">
        <f>ROUND(J335*1.21,2)</f>
        <v>19360</v>
      </c>
      <c r="M335" s="13"/>
      <c r="N335" s="2"/>
      <c r="O335" s="2"/>
      <c r="P335" s="2"/>
      <c r="Q335" s="33">
        <f>IF(ISNUMBER(K335),IF(H335&gt;0,IF(I335&gt;0,J335,0),0),0)</f>
        <v>16000</v>
      </c>
      <c r="R335" s="9">
        <f>IF(ISNUMBER(K335)=FALSE,J335,0)</f>
        <v>0</v>
      </c>
    </row>
    <row r="336">
      <c r="A336" s="10"/>
      <c r="B336" s="51" t="s">
        <v>125</v>
      </c>
      <c r="C336" s="1"/>
      <c r="D336" s="1"/>
      <c r="E336" s="52" t="s">
        <v>1526</v>
      </c>
      <c r="F336" s="1"/>
      <c r="G336" s="1"/>
      <c r="H336" s="43"/>
      <c r="I336" s="1"/>
      <c r="J336" s="43"/>
      <c r="K336" s="1"/>
      <c r="L336" s="1"/>
      <c r="M336" s="13"/>
      <c r="N336" s="2"/>
      <c r="O336" s="2"/>
      <c r="P336" s="2"/>
      <c r="Q336" s="2"/>
    </row>
    <row r="337" thickBot="1">
      <c r="A337" s="10"/>
      <c r="B337" s="53" t="s">
        <v>127</v>
      </c>
      <c r="C337" s="54"/>
      <c r="D337" s="54"/>
      <c r="E337" s="55" t="s">
        <v>7</v>
      </c>
      <c r="F337" s="54"/>
      <c r="G337" s="54"/>
      <c r="H337" s="56"/>
      <c r="I337" s="54"/>
      <c r="J337" s="56"/>
      <c r="K337" s="54"/>
      <c r="L337" s="54"/>
      <c r="M337" s="13"/>
      <c r="N337" s="2"/>
      <c r="O337" s="2"/>
      <c r="P337" s="2"/>
      <c r="Q337" s="2"/>
    </row>
    <row r="338" thickTop="1">
      <c r="A338" s="10"/>
      <c r="B338" s="44">
        <v>937</v>
      </c>
      <c r="C338" s="45" t="s">
        <v>1673</v>
      </c>
      <c r="D338" s="45" t="s">
        <v>7</v>
      </c>
      <c r="E338" s="45" t="s">
        <v>1674</v>
      </c>
      <c r="F338" s="45" t="s">
        <v>7</v>
      </c>
      <c r="G338" s="46" t="s">
        <v>124</v>
      </c>
      <c r="H338" s="57">
        <v>1</v>
      </c>
      <c r="I338" s="58">
        <v>490000</v>
      </c>
      <c r="J338" s="59">
        <f>ROUND(H338*I338,2)</f>
        <v>490000</v>
      </c>
      <c r="K338" s="60">
        <v>0.20999999999999999</v>
      </c>
      <c r="L338" s="61">
        <f>ROUND(J338*1.21,2)</f>
        <v>592900</v>
      </c>
      <c r="M338" s="13"/>
      <c r="N338" s="2"/>
      <c r="O338" s="2"/>
      <c r="P338" s="2"/>
      <c r="Q338" s="33">
        <f>IF(ISNUMBER(K338),IF(H338&gt;0,IF(I338&gt;0,J338,0),0),0)</f>
        <v>490000</v>
      </c>
      <c r="R338" s="9">
        <f>IF(ISNUMBER(K338)=FALSE,J338,0)</f>
        <v>0</v>
      </c>
    </row>
    <row r="339">
      <c r="A339" s="10"/>
      <c r="B339" s="51" t="s">
        <v>125</v>
      </c>
      <c r="C339" s="1"/>
      <c r="D339" s="1"/>
      <c r="E339" s="52" t="s">
        <v>1674</v>
      </c>
      <c r="F339" s="1"/>
      <c r="G339" s="1"/>
      <c r="H339" s="43"/>
      <c r="I339" s="1"/>
      <c r="J339" s="43"/>
      <c r="K339" s="1"/>
      <c r="L339" s="1"/>
      <c r="M339" s="13"/>
      <c r="N339" s="2"/>
      <c r="O339" s="2"/>
      <c r="P339" s="2"/>
      <c r="Q339" s="2"/>
    </row>
    <row r="340" thickBot="1">
      <c r="A340" s="10"/>
      <c r="B340" s="53" t="s">
        <v>127</v>
      </c>
      <c r="C340" s="54"/>
      <c r="D340" s="54"/>
      <c r="E340" s="55" t="s">
        <v>7</v>
      </c>
      <c r="F340" s="54"/>
      <c r="G340" s="54"/>
      <c r="H340" s="56"/>
      <c r="I340" s="54"/>
      <c r="J340" s="56"/>
      <c r="K340" s="54"/>
      <c r="L340" s="54"/>
      <c r="M340" s="13"/>
      <c r="N340" s="2"/>
      <c r="O340" s="2"/>
      <c r="P340" s="2"/>
      <c r="Q340" s="2"/>
    </row>
    <row r="341" thickTop="1">
      <c r="A341" s="10"/>
      <c r="B341" s="44">
        <v>938</v>
      </c>
      <c r="C341" s="45" t="s">
        <v>1675</v>
      </c>
      <c r="D341" s="45" t="s">
        <v>7</v>
      </c>
      <c r="E341" s="45" t="s">
        <v>1676</v>
      </c>
      <c r="F341" s="45" t="s">
        <v>7</v>
      </c>
      <c r="G341" s="46" t="s">
        <v>146</v>
      </c>
      <c r="H341" s="57">
        <v>4</v>
      </c>
      <c r="I341" s="58">
        <v>7415</v>
      </c>
      <c r="J341" s="59">
        <f>ROUND(H341*I341,2)</f>
        <v>29660</v>
      </c>
      <c r="K341" s="60">
        <v>0.20999999999999999</v>
      </c>
      <c r="L341" s="61">
        <f>ROUND(J341*1.21,2)</f>
        <v>35888.599999999999</v>
      </c>
      <c r="M341" s="13"/>
      <c r="N341" s="2"/>
      <c r="O341" s="2"/>
      <c r="P341" s="2"/>
      <c r="Q341" s="33">
        <f>IF(ISNUMBER(K341),IF(H341&gt;0,IF(I341&gt;0,J341,0),0),0)</f>
        <v>29660</v>
      </c>
      <c r="R341" s="9">
        <f>IF(ISNUMBER(K341)=FALSE,J341,0)</f>
        <v>0</v>
      </c>
    </row>
    <row r="342">
      <c r="A342" s="10"/>
      <c r="B342" s="51" t="s">
        <v>125</v>
      </c>
      <c r="C342" s="1"/>
      <c r="D342" s="1"/>
      <c r="E342" s="52" t="s">
        <v>1676</v>
      </c>
      <c r="F342" s="1"/>
      <c r="G342" s="1"/>
      <c r="H342" s="43"/>
      <c r="I342" s="1"/>
      <c r="J342" s="43"/>
      <c r="K342" s="1"/>
      <c r="L342" s="1"/>
      <c r="M342" s="13"/>
      <c r="N342" s="2"/>
      <c r="O342" s="2"/>
      <c r="P342" s="2"/>
      <c r="Q342" s="2"/>
    </row>
    <row r="343" thickBot="1">
      <c r="A343" s="10"/>
      <c r="B343" s="53" t="s">
        <v>127</v>
      </c>
      <c r="C343" s="54"/>
      <c r="D343" s="54"/>
      <c r="E343" s="55" t="s">
        <v>1677</v>
      </c>
      <c r="F343" s="54"/>
      <c r="G343" s="54"/>
      <c r="H343" s="56"/>
      <c r="I343" s="54"/>
      <c r="J343" s="56"/>
      <c r="K343" s="54"/>
      <c r="L343" s="54"/>
      <c r="M343" s="13"/>
      <c r="N343" s="2"/>
      <c r="O343" s="2"/>
      <c r="P343" s="2"/>
      <c r="Q343" s="2"/>
    </row>
    <row r="344" thickTop="1" thickBot="1" ht="25" customHeight="1">
      <c r="A344" s="10"/>
      <c r="B344" s="1"/>
      <c r="C344" s="62" t="s">
        <v>1281</v>
      </c>
      <c r="D344" s="1"/>
      <c r="E344" s="63" t="s">
        <v>1282</v>
      </c>
      <c r="F344" s="1"/>
      <c r="G344" s="64" t="s">
        <v>137</v>
      </c>
      <c r="H344" s="65">
        <f>J191+J194+J197+J200+J203+J206+J209+J212+J215+J218+J221+J224+J227+J230+J233+J236+J239+J242+J245+J248+J251+J254+J257+J260+J263+J266+J269+J272+J275+J278+J281+J284+J287+J290+J293+J296+J299+J302+J305+J308+J311+J314+J317+J320+J323+J326+J329+J332+J335+J338+J341</f>
        <v>5063789.7000000002</v>
      </c>
      <c r="I344" s="64" t="s">
        <v>138</v>
      </c>
      <c r="J344" s="66">
        <f>(L344-H344)</f>
        <v>1063395.8399999999</v>
      </c>
      <c r="K344" s="64" t="s">
        <v>139</v>
      </c>
      <c r="L344" s="67">
        <f>ROUND((J191+J194+J197+J200+J203+J206+J209+J212+J215+J218+J221+J224+J227+J230+J233+J236+J239+J242+J245+J248+J251+J254+J257+J260+J263+J266+J269+J272+J275+J278+J281+J284+J287+J290+J293+J296+J299+J302+J305+J308+J311+J314+J317+J320+J323+J326+J329+J332+J335+J338+J341)*1.21,2)</f>
        <v>6127185.54</v>
      </c>
      <c r="M344" s="13"/>
      <c r="N344" s="2"/>
      <c r="O344" s="2"/>
      <c r="P344" s="2"/>
      <c r="Q344" s="33">
        <f>0+Q191+Q194+Q197+Q200+Q203+Q206+Q209+Q212+Q215+Q218+Q221+Q224+Q227+Q230+Q233+Q236+Q239+Q242+Q245+Q248+Q251+Q254+Q257+Q260+Q263+Q266+Q269+Q272+Q275+Q278+Q281+Q284+Q287+Q290+Q293+Q296+Q299+Q302+Q305+Q308+Q311+Q314+Q317+Q320+Q323+Q326+Q329+Q332+Q335+Q338+Q341</f>
        <v>5063789.7000000002</v>
      </c>
      <c r="R344" s="9">
        <f>0+R191+R194+R197+R200+R203+R206+R209+R212+R215+R218+R221+R224+R227+R230+R233+R236+R239+R242+R245+R248+R251+R254+R257+R260+R263+R266+R269+R272+R275+R278+R281+R284+R287+R290+R293+R296+R299+R302+R305+R308+R311+R314+R317+R320+R323+R326+R329+R332+R335+R338+R341</f>
        <v>0</v>
      </c>
      <c r="S344" s="68">
        <f>Q344*(1+J344)+R344</f>
        <v>5384817965404.5479</v>
      </c>
    </row>
    <row r="345" thickTop="1" thickBot="1" ht="25" customHeight="1">
      <c r="A345" s="10"/>
      <c r="B345" s="69"/>
      <c r="C345" s="69"/>
      <c r="D345" s="69"/>
      <c r="E345" s="70"/>
      <c r="F345" s="69"/>
      <c r="G345" s="71" t="s">
        <v>140</v>
      </c>
      <c r="H345" s="72">
        <f>0+J191+J194+J197+J200+J203+J206+J209+J212+J215+J218+J221+J224+J227+J230+J233+J236+J239+J242+J245+J248+J251+J254+J257+J260+J263+J266+J269+J272+J275+J278+J281+J284+J287+J290+J293+J296+J299+J302+J305+J308+J311+J314+J317+J320+J323+J326+J329+J332+J335+J338+J341</f>
        <v>5063789.7000000002</v>
      </c>
      <c r="I345" s="71" t="s">
        <v>141</v>
      </c>
      <c r="J345" s="73">
        <f>0+J344</f>
        <v>1063395.8399999999</v>
      </c>
      <c r="K345" s="71" t="s">
        <v>142</v>
      </c>
      <c r="L345" s="74">
        <f>0+L344</f>
        <v>6127185.54</v>
      </c>
      <c r="M345" s="13"/>
      <c r="N345" s="2"/>
      <c r="O345" s="2"/>
      <c r="P345" s="2"/>
      <c r="Q345" s="2"/>
    </row>
    <row r="346" ht="40" customHeight="1">
      <c r="A346" s="10"/>
      <c r="B346" s="75" t="s">
        <v>1678</v>
      </c>
      <c r="C346" s="1"/>
      <c r="D346" s="1"/>
      <c r="E346" s="1"/>
      <c r="F346" s="1"/>
      <c r="G346" s="1"/>
      <c r="H346" s="43"/>
      <c r="I346" s="1"/>
      <c r="J346" s="43"/>
      <c r="K346" s="1"/>
      <c r="L346" s="1"/>
      <c r="M346" s="13"/>
      <c r="N346" s="2"/>
      <c r="O346" s="2"/>
      <c r="P346" s="2"/>
      <c r="Q346" s="2"/>
    </row>
    <row r="347">
      <c r="A347" s="10"/>
      <c r="B347" s="44">
        <v>856</v>
      </c>
      <c r="C347" s="45" t="s">
        <v>1679</v>
      </c>
      <c r="D347" s="45" t="s">
        <v>7</v>
      </c>
      <c r="E347" s="45" t="s">
        <v>1680</v>
      </c>
      <c r="F347" s="45" t="s">
        <v>7</v>
      </c>
      <c r="G347" s="46" t="s">
        <v>181</v>
      </c>
      <c r="H347" s="47">
        <v>78</v>
      </c>
      <c r="I347" s="26">
        <v>1290</v>
      </c>
      <c r="J347" s="48">
        <f>ROUND(H347*I347,2)</f>
        <v>100620</v>
      </c>
      <c r="K347" s="49">
        <v>0.20999999999999999</v>
      </c>
      <c r="L347" s="50">
        <f>ROUND(J347*1.21,2)</f>
        <v>121750.2</v>
      </c>
      <c r="M347" s="13"/>
      <c r="N347" s="2"/>
      <c r="O347" s="2"/>
      <c r="P347" s="2"/>
      <c r="Q347" s="33">
        <f>IF(ISNUMBER(K347),IF(H347&gt;0,IF(I347&gt;0,J347,0),0),0)</f>
        <v>100620</v>
      </c>
      <c r="R347" s="9">
        <f>IF(ISNUMBER(K347)=FALSE,J347,0)</f>
        <v>0</v>
      </c>
    </row>
    <row r="348">
      <c r="A348" s="10"/>
      <c r="B348" s="51" t="s">
        <v>125</v>
      </c>
      <c r="C348" s="1"/>
      <c r="D348" s="1"/>
      <c r="E348" s="52" t="s">
        <v>1680</v>
      </c>
      <c r="F348" s="1"/>
      <c r="G348" s="1"/>
      <c r="H348" s="43"/>
      <c r="I348" s="1"/>
      <c r="J348" s="43"/>
      <c r="K348" s="1"/>
      <c r="L348" s="1"/>
      <c r="M348" s="13"/>
      <c r="N348" s="2"/>
      <c r="O348" s="2"/>
      <c r="P348" s="2"/>
      <c r="Q348" s="2"/>
    </row>
    <row r="349" thickBot="1">
      <c r="A349" s="10"/>
      <c r="B349" s="53" t="s">
        <v>127</v>
      </c>
      <c r="C349" s="54"/>
      <c r="D349" s="54"/>
      <c r="E349" s="55" t="s">
        <v>7</v>
      </c>
      <c r="F349" s="54"/>
      <c r="G349" s="54"/>
      <c r="H349" s="56"/>
      <c r="I349" s="54"/>
      <c r="J349" s="56"/>
      <c r="K349" s="54"/>
      <c r="L349" s="54"/>
      <c r="M349" s="13"/>
      <c r="N349" s="2"/>
      <c r="O349" s="2"/>
      <c r="P349" s="2"/>
      <c r="Q349" s="2"/>
    </row>
    <row r="350" thickTop="1">
      <c r="A350" s="10"/>
      <c r="B350" s="44">
        <v>857</v>
      </c>
      <c r="C350" s="45" t="s">
        <v>1681</v>
      </c>
      <c r="D350" s="45" t="s">
        <v>7</v>
      </c>
      <c r="E350" s="45" t="s">
        <v>1682</v>
      </c>
      <c r="F350" s="45" t="s">
        <v>7</v>
      </c>
      <c r="G350" s="46" t="s">
        <v>146</v>
      </c>
      <c r="H350" s="57">
        <v>1</v>
      </c>
      <c r="I350" s="58">
        <v>15000</v>
      </c>
      <c r="J350" s="59">
        <f>ROUND(H350*I350,2)</f>
        <v>15000</v>
      </c>
      <c r="K350" s="60">
        <v>0.20999999999999999</v>
      </c>
      <c r="L350" s="61">
        <f>ROUND(J350*1.21,2)</f>
        <v>18150</v>
      </c>
      <c r="M350" s="13"/>
      <c r="N350" s="2"/>
      <c r="O350" s="2"/>
      <c r="P350" s="2"/>
      <c r="Q350" s="33">
        <f>IF(ISNUMBER(K350),IF(H350&gt;0,IF(I350&gt;0,J350,0),0),0)</f>
        <v>15000</v>
      </c>
      <c r="R350" s="9">
        <f>IF(ISNUMBER(K350)=FALSE,J350,0)</f>
        <v>0</v>
      </c>
    </row>
    <row r="351">
      <c r="A351" s="10"/>
      <c r="B351" s="51" t="s">
        <v>125</v>
      </c>
      <c r="C351" s="1"/>
      <c r="D351" s="1"/>
      <c r="E351" s="52" t="s">
        <v>1682</v>
      </c>
      <c r="F351" s="1"/>
      <c r="G351" s="1"/>
      <c r="H351" s="43"/>
      <c r="I351" s="1"/>
      <c r="J351" s="43"/>
      <c r="K351" s="1"/>
      <c r="L351" s="1"/>
      <c r="M351" s="13"/>
      <c r="N351" s="2"/>
      <c r="O351" s="2"/>
      <c r="P351" s="2"/>
      <c r="Q351" s="2"/>
    </row>
    <row r="352" thickBot="1">
      <c r="A352" s="10"/>
      <c r="B352" s="53" t="s">
        <v>127</v>
      </c>
      <c r="C352" s="54"/>
      <c r="D352" s="54"/>
      <c r="E352" s="55" t="s">
        <v>7</v>
      </c>
      <c r="F352" s="54"/>
      <c r="G352" s="54"/>
      <c r="H352" s="56"/>
      <c r="I352" s="54"/>
      <c r="J352" s="56"/>
      <c r="K352" s="54"/>
      <c r="L352" s="54"/>
      <c r="M352" s="13"/>
      <c r="N352" s="2"/>
      <c r="O352" s="2"/>
      <c r="P352" s="2"/>
      <c r="Q352" s="2"/>
    </row>
    <row r="353" thickTop="1">
      <c r="A353" s="10"/>
      <c r="B353" s="44">
        <v>858</v>
      </c>
      <c r="C353" s="45" t="s">
        <v>1683</v>
      </c>
      <c r="D353" s="45" t="s">
        <v>7</v>
      </c>
      <c r="E353" s="45" t="s">
        <v>1684</v>
      </c>
      <c r="F353" s="45" t="s">
        <v>7</v>
      </c>
      <c r="G353" s="46" t="s">
        <v>146</v>
      </c>
      <c r="H353" s="57">
        <v>5</v>
      </c>
      <c r="I353" s="58">
        <v>2800</v>
      </c>
      <c r="J353" s="59">
        <f>ROUND(H353*I353,2)</f>
        <v>14000</v>
      </c>
      <c r="K353" s="60">
        <v>0.20999999999999999</v>
      </c>
      <c r="L353" s="61">
        <f>ROUND(J353*1.21,2)</f>
        <v>16940</v>
      </c>
      <c r="M353" s="13"/>
      <c r="N353" s="2"/>
      <c r="O353" s="2"/>
      <c r="P353" s="2"/>
      <c r="Q353" s="33">
        <f>IF(ISNUMBER(K353),IF(H353&gt;0,IF(I353&gt;0,J353,0),0),0)</f>
        <v>14000</v>
      </c>
      <c r="R353" s="9">
        <f>IF(ISNUMBER(K353)=FALSE,J353,0)</f>
        <v>0</v>
      </c>
    </row>
    <row r="354">
      <c r="A354" s="10"/>
      <c r="B354" s="51" t="s">
        <v>125</v>
      </c>
      <c r="C354" s="1"/>
      <c r="D354" s="1"/>
      <c r="E354" s="52" t="s">
        <v>1684</v>
      </c>
      <c r="F354" s="1"/>
      <c r="G354" s="1"/>
      <c r="H354" s="43"/>
      <c r="I354" s="1"/>
      <c r="J354" s="43"/>
      <c r="K354" s="1"/>
      <c r="L354" s="1"/>
      <c r="M354" s="13"/>
      <c r="N354" s="2"/>
      <c r="O354" s="2"/>
      <c r="P354" s="2"/>
      <c r="Q354" s="2"/>
    </row>
    <row r="355" thickBot="1">
      <c r="A355" s="10"/>
      <c r="B355" s="53" t="s">
        <v>127</v>
      </c>
      <c r="C355" s="54"/>
      <c r="D355" s="54"/>
      <c r="E355" s="55" t="s">
        <v>7</v>
      </c>
      <c r="F355" s="54"/>
      <c r="G355" s="54"/>
      <c r="H355" s="56"/>
      <c r="I355" s="54"/>
      <c r="J355" s="56"/>
      <c r="K355" s="54"/>
      <c r="L355" s="54"/>
      <c r="M355" s="13"/>
      <c r="N355" s="2"/>
      <c r="O355" s="2"/>
      <c r="P355" s="2"/>
      <c r="Q355" s="2"/>
    </row>
    <row r="356" thickTop="1">
      <c r="A356" s="10"/>
      <c r="B356" s="44">
        <v>859</v>
      </c>
      <c r="C356" s="45" t="s">
        <v>1685</v>
      </c>
      <c r="D356" s="45" t="s">
        <v>7</v>
      </c>
      <c r="E356" s="45" t="s">
        <v>1686</v>
      </c>
      <c r="F356" s="45" t="s">
        <v>7</v>
      </c>
      <c r="G356" s="46" t="s">
        <v>146</v>
      </c>
      <c r="H356" s="57">
        <v>1</v>
      </c>
      <c r="I356" s="58">
        <v>1900</v>
      </c>
      <c r="J356" s="59">
        <f>ROUND(H356*I356,2)</f>
        <v>1900</v>
      </c>
      <c r="K356" s="60">
        <v>0.20999999999999999</v>
      </c>
      <c r="L356" s="61">
        <f>ROUND(J356*1.21,2)</f>
        <v>2299</v>
      </c>
      <c r="M356" s="13"/>
      <c r="N356" s="2"/>
      <c r="O356" s="2"/>
      <c r="P356" s="2"/>
      <c r="Q356" s="33">
        <f>IF(ISNUMBER(K356),IF(H356&gt;0,IF(I356&gt;0,J356,0),0),0)</f>
        <v>1900</v>
      </c>
      <c r="R356" s="9">
        <f>IF(ISNUMBER(K356)=FALSE,J356,0)</f>
        <v>0</v>
      </c>
    </row>
    <row r="357">
      <c r="A357" s="10"/>
      <c r="B357" s="51" t="s">
        <v>125</v>
      </c>
      <c r="C357" s="1"/>
      <c r="D357" s="1"/>
      <c r="E357" s="52" t="s">
        <v>1686</v>
      </c>
      <c r="F357" s="1"/>
      <c r="G357" s="1"/>
      <c r="H357" s="43"/>
      <c r="I357" s="1"/>
      <c r="J357" s="43"/>
      <c r="K357" s="1"/>
      <c r="L357" s="1"/>
      <c r="M357" s="13"/>
      <c r="N357" s="2"/>
      <c r="O357" s="2"/>
      <c r="P357" s="2"/>
      <c r="Q357" s="2"/>
    </row>
    <row r="358" thickBot="1">
      <c r="A358" s="10"/>
      <c r="B358" s="53" t="s">
        <v>127</v>
      </c>
      <c r="C358" s="54"/>
      <c r="D358" s="54"/>
      <c r="E358" s="55" t="s">
        <v>7</v>
      </c>
      <c r="F358" s="54"/>
      <c r="G358" s="54"/>
      <c r="H358" s="56"/>
      <c r="I358" s="54"/>
      <c r="J358" s="56"/>
      <c r="K358" s="54"/>
      <c r="L358" s="54"/>
      <c r="M358" s="13"/>
      <c r="N358" s="2"/>
      <c r="O358" s="2"/>
      <c r="P358" s="2"/>
      <c r="Q358" s="2"/>
    </row>
    <row r="359" thickTop="1">
      <c r="A359" s="10"/>
      <c r="B359" s="44">
        <v>860</v>
      </c>
      <c r="C359" s="45" t="s">
        <v>1687</v>
      </c>
      <c r="D359" s="45" t="s">
        <v>7</v>
      </c>
      <c r="E359" s="45" t="s">
        <v>1688</v>
      </c>
      <c r="F359" s="45" t="s">
        <v>7</v>
      </c>
      <c r="G359" s="46" t="s">
        <v>146</v>
      </c>
      <c r="H359" s="57">
        <v>2</v>
      </c>
      <c r="I359" s="58">
        <v>150000</v>
      </c>
      <c r="J359" s="59">
        <f>ROUND(H359*I359,2)</f>
        <v>300000</v>
      </c>
      <c r="K359" s="60">
        <v>0.20999999999999999</v>
      </c>
      <c r="L359" s="61">
        <f>ROUND(J359*1.21,2)</f>
        <v>363000</v>
      </c>
      <c r="M359" s="13"/>
      <c r="N359" s="2"/>
      <c r="O359" s="2"/>
      <c r="P359" s="2"/>
      <c r="Q359" s="33">
        <f>IF(ISNUMBER(K359),IF(H359&gt;0,IF(I359&gt;0,J359,0),0),0)</f>
        <v>300000</v>
      </c>
      <c r="R359" s="9">
        <f>IF(ISNUMBER(K359)=FALSE,J359,0)</f>
        <v>0</v>
      </c>
    </row>
    <row r="360">
      <c r="A360" s="10"/>
      <c r="B360" s="51" t="s">
        <v>125</v>
      </c>
      <c r="C360" s="1"/>
      <c r="D360" s="1"/>
      <c r="E360" s="52" t="s">
        <v>1688</v>
      </c>
      <c r="F360" s="1"/>
      <c r="G360" s="1"/>
      <c r="H360" s="43"/>
      <c r="I360" s="1"/>
      <c r="J360" s="43"/>
      <c r="K360" s="1"/>
      <c r="L360" s="1"/>
      <c r="M360" s="13"/>
      <c r="N360" s="2"/>
      <c r="O360" s="2"/>
      <c r="P360" s="2"/>
      <c r="Q360" s="2"/>
    </row>
    <row r="361" thickBot="1">
      <c r="A361" s="10"/>
      <c r="B361" s="53" t="s">
        <v>127</v>
      </c>
      <c r="C361" s="54"/>
      <c r="D361" s="54"/>
      <c r="E361" s="55" t="s">
        <v>7</v>
      </c>
      <c r="F361" s="54"/>
      <c r="G361" s="54"/>
      <c r="H361" s="56"/>
      <c r="I361" s="54"/>
      <c r="J361" s="56"/>
      <c r="K361" s="54"/>
      <c r="L361" s="54"/>
      <c r="M361" s="13"/>
      <c r="N361" s="2"/>
      <c r="O361" s="2"/>
      <c r="P361" s="2"/>
      <c r="Q361" s="2"/>
    </row>
    <row r="362" thickTop="1">
      <c r="A362" s="10"/>
      <c r="B362" s="44">
        <v>861</v>
      </c>
      <c r="C362" s="45" t="s">
        <v>1689</v>
      </c>
      <c r="D362" s="45" t="s">
        <v>7</v>
      </c>
      <c r="E362" s="45" t="s">
        <v>1690</v>
      </c>
      <c r="F362" s="45" t="s">
        <v>7</v>
      </c>
      <c r="G362" s="46" t="s">
        <v>146</v>
      </c>
      <c r="H362" s="57">
        <v>2</v>
      </c>
      <c r="I362" s="58">
        <v>4600</v>
      </c>
      <c r="J362" s="59">
        <f>ROUND(H362*I362,2)</f>
        <v>9200</v>
      </c>
      <c r="K362" s="60">
        <v>0.20999999999999999</v>
      </c>
      <c r="L362" s="61">
        <f>ROUND(J362*1.21,2)</f>
        <v>11132</v>
      </c>
      <c r="M362" s="13"/>
      <c r="N362" s="2"/>
      <c r="O362" s="2"/>
      <c r="P362" s="2"/>
      <c r="Q362" s="33">
        <f>IF(ISNUMBER(K362),IF(H362&gt;0,IF(I362&gt;0,J362,0),0),0)</f>
        <v>9200</v>
      </c>
      <c r="R362" s="9">
        <f>IF(ISNUMBER(K362)=FALSE,J362,0)</f>
        <v>0</v>
      </c>
    </row>
    <row r="363">
      <c r="A363" s="10"/>
      <c r="B363" s="51" t="s">
        <v>125</v>
      </c>
      <c r="C363" s="1"/>
      <c r="D363" s="1"/>
      <c r="E363" s="52" t="s">
        <v>1690</v>
      </c>
      <c r="F363" s="1"/>
      <c r="G363" s="1"/>
      <c r="H363" s="43"/>
      <c r="I363" s="1"/>
      <c r="J363" s="43"/>
      <c r="K363" s="1"/>
      <c r="L363" s="1"/>
      <c r="M363" s="13"/>
      <c r="N363" s="2"/>
      <c r="O363" s="2"/>
      <c r="P363" s="2"/>
      <c r="Q363" s="2"/>
    </row>
    <row r="364" thickBot="1">
      <c r="A364" s="10"/>
      <c r="B364" s="53" t="s">
        <v>127</v>
      </c>
      <c r="C364" s="54"/>
      <c r="D364" s="54"/>
      <c r="E364" s="55" t="s">
        <v>7</v>
      </c>
      <c r="F364" s="54"/>
      <c r="G364" s="54"/>
      <c r="H364" s="56"/>
      <c r="I364" s="54"/>
      <c r="J364" s="56"/>
      <c r="K364" s="54"/>
      <c r="L364" s="54"/>
      <c r="M364" s="13"/>
      <c r="N364" s="2"/>
      <c r="O364" s="2"/>
      <c r="P364" s="2"/>
      <c r="Q364" s="2"/>
    </row>
    <row r="365" thickTop="1">
      <c r="A365" s="10"/>
      <c r="B365" s="44">
        <v>862</v>
      </c>
      <c r="C365" s="45" t="s">
        <v>1691</v>
      </c>
      <c r="D365" s="45" t="s">
        <v>7</v>
      </c>
      <c r="E365" s="45" t="s">
        <v>1692</v>
      </c>
      <c r="F365" s="45" t="s">
        <v>7</v>
      </c>
      <c r="G365" s="46" t="s">
        <v>146</v>
      </c>
      <c r="H365" s="57">
        <v>2</v>
      </c>
      <c r="I365" s="58">
        <v>1300</v>
      </c>
      <c r="J365" s="59">
        <f>ROUND(H365*I365,2)</f>
        <v>2600</v>
      </c>
      <c r="K365" s="60">
        <v>0.20999999999999999</v>
      </c>
      <c r="L365" s="61">
        <f>ROUND(J365*1.21,2)</f>
        <v>3146</v>
      </c>
      <c r="M365" s="13"/>
      <c r="N365" s="2"/>
      <c r="O365" s="2"/>
      <c r="P365" s="2"/>
      <c r="Q365" s="33">
        <f>IF(ISNUMBER(K365),IF(H365&gt;0,IF(I365&gt;0,J365,0),0),0)</f>
        <v>2600</v>
      </c>
      <c r="R365" s="9">
        <f>IF(ISNUMBER(K365)=FALSE,J365,0)</f>
        <v>0</v>
      </c>
    </row>
    <row r="366">
      <c r="A366" s="10"/>
      <c r="B366" s="51" t="s">
        <v>125</v>
      </c>
      <c r="C366" s="1"/>
      <c r="D366" s="1"/>
      <c r="E366" s="52" t="s">
        <v>1692</v>
      </c>
      <c r="F366" s="1"/>
      <c r="G366" s="1"/>
      <c r="H366" s="43"/>
      <c r="I366" s="1"/>
      <c r="J366" s="43"/>
      <c r="K366" s="1"/>
      <c r="L366" s="1"/>
      <c r="M366" s="13"/>
      <c r="N366" s="2"/>
      <c r="O366" s="2"/>
      <c r="P366" s="2"/>
      <c r="Q366" s="2"/>
    </row>
    <row r="367" thickBot="1">
      <c r="A367" s="10"/>
      <c r="B367" s="53" t="s">
        <v>127</v>
      </c>
      <c r="C367" s="54"/>
      <c r="D367" s="54"/>
      <c r="E367" s="55" t="s">
        <v>7</v>
      </c>
      <c r="F367" s="54"/>
      <c r="G367" s="54"/>
      <c r="H367" s="56"/>
      <c r="I367" s="54"/>
      <c r="J367" s="56"/>
      <c r="K367" s="54"/>
      <c r="L367" s="54"/>
      <c r="M367" s="13"/>
      <c r="N367" s="2"/>
      <c r="O367" s="2"/>
      <c r="P367" s="2"/>
      <c r="Q367" s="2"/>
    </row>
    <row r="368" thickTop="1">
      <c r="A368" s="10"/>
      <c r="B368" s="44">
        <v>863</v>
      </c>
      <c r="C368" s="45" t="s">
        <v>1693</v>
      </c>
      <c r="D368" s="45" t="s">
        <v>7</v>
      </c>
      <c r="E368" s="45" t="s">
        <v>1694</v>
      </c>
      <c r="F368" s="45" t="s">
        <v>7</v>
      </c>
      <c r="G368" s="46" t="s">
        <v>146</v>
      </c>
      <c r="H368" s="57">
        <v>2</v>
      </c>
      <c r="I368" s="58">
        <v>5000</v>
      </c>
      <c r="J368" s="59">
        <f>ROUND(H368*I368,2)</f>
        <v>10000</v>
      </c>
      <c r="K368" s="60">
        <v>0.20999999999999999</v>
      </c>
      <c r="L368" s="61">
        <f>ROUND(J368*1.21,2)</f>
        <v>12100</v>
      </c>
      <c r="M368" s="13"/>
      <c r="N368" s="2"/>
      <c r="O368" s="2"/>
      <c r="P368" s="2"/>
      <c r="Q368" s="33">
        <f>IF(ISNUMBER(K368),IF(H368&gt;0,IF(I368&gt;0,J368,0),0),0)</f>
        <v>10000</v>
      </c>
      <c r="R368" s="9">
        <f>IF(ISNUMBER(K368)=FALSE,J368,0)</f>
        <v>0</v>
      </c>
    </row>
    <row r="369">
      <c r="A369" s="10"/>
      <c r="B369" s="51" t="s">
        <v>125</v>
      </c>
      <c r="C369" s="1"/>
      <c r="D369" s="1"/>
      <c r="E369" s="52" t="s">
        <v>1694</v>
      </c>
      <c r="F369" s="1"/>
      <c r="G369" s="1"/>
      <c r="H369" s="43"/>
      <c r="I369" s="1"/>
      <c r="J369" s="43"/>
      <c r="K369" s="1"/>
      <c r="L369" s="1"/>
      <c r="M369" s="13"/>
      <c r="N369" s="2"/>
      <c r="O369" s="2"/>
      <c r="P369" s="2"/>
      <c r="Q369" s="2"/>
    </row>
    <row r="370" thickBot="1">
      <c r="A370" s="10"/>
      <c r="B370" s="53" t="s">
        <v>127</v>
      </c>
      <c r="C370" s="54"/>
      <c r="D370" s="54"/>
      <c r="E370" s="55" t="s">
        <v>7</v>
      </c>
      <c r="F370" s="54"/>
      <c r="G370" s="54"/>
      <c r="H370" s="56"/>
      <c r="I370" s="54"/>
      <c r="J370" s="56"/>
      <c r="K370" s="54"/>
      <c r="L370" s="54"/>
      <c r="M370" s="13"/>
      <c r="N370" s="2"/>
      <c r="O370" s="2"/>
      <c r="P370" s="2"/>
      <c r="Q370" s="2"/>
    </row>
    <row r="371" thickTop="1">
      <c r="A371" s="10"/>
      <c r="B371" s="44">
        <v>869</v>
      </c>
      <c r="C371" s="45" t="s">
        <v>1695</v>
      </c>
      <c r="D371" s="45" t="s">
        <v>7</v>
      </c>
      <c r="E371" s="45" t="s">
        <v>1696</v>
      </c>
      <c r="F371" s="45" t="s">
        <v>7</v>
      </c>
      <c r="G371" s="46" t="s">
        <v>146</v>
      </c>
      <c r="H371" s="57">
        <v>2</v>
      </c>
      <c r="I371" s="58">
        <v>258</v>
      </c>
      <c r="J371" s="59">
        <f>ROUND(H371*I371,2)</f>
        <v>516</v>
      </c>
      <c r="K371" s="60">
        <v>0.20999999999999999</v>
      </c>
      <c r="L371" s="61">
        <f>ROUND(J371*1.21,2)</f>
        <v>624.36000000000001</v>
      </c>
      <c r="M371" s="13"/>
      <c r="N371" s="2"/>
      <c r="O371" s="2"/>
      <c r="P371" s="2"/>
      <c r="Q371" s="33">
        <f>IF(ISNUMBER(K371),IF(H371&gt;0,IF(I371&gt;0,J371,0),0),0)</f>
        <v>516</v>
      </c>
      <c r="R371" s="9">
        <f>IF(ISNUMBER(K371)=FALSE,J371,0)</f>
        <v>0</v>
      </c>
    </row>
    <row r="372">
      <c r="A372" s="10"/>
      <c r="B372" s="51" t="s">
        <v>125</v>
      </c>
      <c r="C372" s="1"/>
      <c r="D372" s="1"/>
      <c r="E372" s="52" t="s">
        <v>1696</v>
      </c>
      <c r="F372" s="1"/>
      <c r="G372" s="1"/>
      <c r="H372" s="43"/>
      <c r="I372" s="1"/>
      <c r="J372" s="43"/>
      <c r="K372" s="1"/>
      <c r="L372" s="1"/>
      <c r="M372" s="13"/>
      <c r="N372" s="2"/>
      <c r="O372" s="2"/>
      <c r="P372" s="2"/>
      <c r="Q372" s="2"/>
    </row>
    <row r="373" thickBot="1">
      <c r="A373" s="10"/>
      <c r="B373" s="53" t="s">
        <v>127</v>
      </c>
      <c r="C373" s="54"/>
      <c r="D373" s="54"/>
      <c r="E373" s="55" t="s">
        <v>7</v>
      </c>
      <c r="F373" s="54"/>
      <c r="G373" s="54"/>
      <c r="H373" s="56"/>
      <c r="I373" s="54"/>
      <c r="J373" s="56"/>
      <c r="K373" s="54"/>
      <c r="L373" s="54"/>
      <c r="M373" s="13"/>
      <c r="N373" s="2"/>
      <c r="O373" s="2"/>
      <c r="P373" s="2"/>
      <c r="Q373" s="2"/>
    </row>
    <row r="374" thickTop="1">
      <c r="A374" s="10"/>
      <c r="B374" s="44">
        <v>870</v>
      </c>
      <c r="C374" s="45" t="s">
        <v>1697</v>
      </c>
      <c r="D374" s="45" t="s">
        <v>7</v>
      </c>
      <c r="E374" s="45" t="s">
        <v>1698</v>
      </c>
      <c r="F374" s="45" t="s">
        <v>7</v>
      </c>
      <c r="G374" s="46" t="s">
        <v>146</v>
      </c>
      <c r="H374" s="57">
        <v>26</v>
      </c>
      <c r="I374" s="58">
        <v>395</v>
      </c>
      <c r="J374" s="59">
        <f>ROUND(H374*I374,2)</f>
        <v>10270</v>
      </c>
      <c r="K374" s="60">
        <v>0.20999999999999999</v>
      </c>
      <c r="L374" s="61">
        <f>ROUND(J374*1.21,2)</f>
        <v>12426.700000000001</v>
      </c>
      <c r="M374" s="13"/>
      <c r="N374" s="2"/>
      <c r="O374" s="2"/>
      <c r="P374" s="2"/>
      <c r="Q374" s="33">
        <f>IF(ISNUMBER(K374),IF(H374&gt;0,IF(I374&gt;0,J374,0),0),0)</f>
        <v>10270</v>
      </c>
      <c r="R374" s="9">
        <f>IF(ISNUMBER(K374)=FALSE,J374,0)</f>
        <v>0</v>
      </c>
    </row>
    <row r="375">
      <c r="A375" s="10"/>
      <c r="B375" s="51" t="s">
        <v>125</v>
      </c>
      <c r="C375" s="1"/>
      <c r="D375" s="1"/>
      <c r="E375" s="52" t="s">
        <v>1698</v>
      </c>
      <c r="F375" s="1"/>
      <c r="G375" s="1"/>
      <c r="H375" s="43"/>
      <c r="I375" s="1"/>
      <c r="J375" s="43"/>
      <c r="K375" s="1"/>
      <c r="L375" s="1"/>
      <c r="M375" s="13"/>
      <c r="N375" s="2"/>
      <c r="O375" s="2"/>
      <c r="P375" s="2"/>
      <c r="Q375" s="2"/>
    </row>
    <row r="376" thickBot="1">
      <c r="A376" s="10"/>
      <c r="B376" s="53" t="s">
        <v>127</v>
      </c>
      <c r="C376" s="54"/>
      <c r="D376" s="54"/>
      <c r="E376" s="55" t="s">
        <v>1699</v>
      </c>
      <c r="F376" s="54"/>
      <c r="G376" s="54"/>
      <c r="H376" s="56"/>
      <c r="I376" s="54"/>
      <c r="J376" s="56"/>
      <c r="K376" s="54"/>
      <c r="L376" s="54"/>
      <c r="M376" s="13"/>
      <c r="N376" s="2"/>
      <c r="O376" s="2"/>
      <c r="P376" s="2"/>
      <c r="Q376" s="2"/>
    </row>
    <row r="377" thickTop="1">
      <c r="A377" s="10"/>
      <c r="B377" s="44">
        <v>873</v>
      </c>
      <c r="C377" s="45" t="s">
        <v>1700</v>
      </c>
      <c r="D377" s="45" t="s">
        <v>7</v>
      </c>
      <c r="E377" s="45" t="s">
        <v>1701</v>
      </c>
      <c r="F377" s="45" t="s">
        <v>7</v>
      </c>
      <c r="G377" s="46" t="s">
        <v>181</v>
      </c>
      <c r="H377" s="57">
        <v>78</v>
      </c>
      <c r="I377" s="58">
        <v>99.599999999999994</v>
      </c>
      <c r="J377" s="59">
        <f>ROUND(H377*I377,2)</f>
        <v>7768.8000000000002</v>
      </c>
      <c r="K377" s="60">
        <v>0.20999999999999999</v>
      </c>
      <c r="L377" s="61">
        <f>ROUND(J377*1.21,2)</f>
        <v>9400.25</v>
      </c>
      <c r="M377" s="13"/>
      <c r="N377" s="2"/>
      <c r="O377" s="2"/>
      <c r="P377" s="2"/>
      <c r="Q377" s="33">
        <f>IF(ISNUMBER(K377),IF(H377&gt;0,IF(I377&gt;0,J377,0),0),0)</f>
        <v>7768.8000000000002</v>
      </c>
      <c r="R377" s="9">
        <f>IF(ISNUMBER(K377)=FALSE,J377,0)</f>
        <v>0</v>
      </c>
    </row>
    <row r="378">
      <c r="A378" s="10"/>
      <c r="B378" s="51" t="s">
        <v>125</v>
      </c>
      <c r="C378" s="1"/>
      <c r="D378" s="1"/>
      <c r="E378" s="52" t="s">
        <v>1701</v>
      </c>
      <c r="F378" s="1"/>
      <c r="G378" s="1"/>
      <c r="H378" s="43"/>
      <c r="I378" s="1"/>
      <c r="J378" s="43"/>
      <c r="K378" s="1"/>
      <c r="L378" s="1"/>
      <c r="M378" s="13"/>
      <c r="N378" s="2"/>
      <c r="O378" s="2"/>
      <c r="P378" s="2"/>
      <c r="Q378" s="2"/>
    </row>
    <row r="379" thickBot="1">
      <c r="A379" s="10"/>
      <c r="B379" s="53" t="s">
        <v>127</v>
      </c>
      <c r="C379" s="54"/>
      <c r="D379" s="54"/>
      <c r="E379" s="55" t="s">
        <v>7</v>
      </c>
      <c r="F379" s="54"/>
      <c r="G379" s="54"/>
      <c r="H379" s="56"/>
      <c r="I379" s="54"/>
      <c r="J379" s="56"/>
      <c r="K379" s="54"/>
      <c r="L379" s="54"/>
      <c r="M379" s="13"/>
      <c r="N379" s="2"/>
      <c r="O379" s="2"/>
      <c r="P379" s="2"/>
      <c r="Q379" s="2"/>
    </row>
    <row r="380" thickTop="1">
      <c r="A380" s="10"/>
      <c r="B380" s="44">
        <v>877</v>
      </c>
      <c r="C380" s="45" t="s">
        <v>1702</v>
      </c>
      <c r="D380" s="45" t="s">
        <v>7</v>
      </c>
      <c r="E380" s="45" t="s">
        <v>1703</v>
      </c>
      <c r="F380" s="45" t="s">
        <v>7</v>
      </c>
      <c r="G380" s="46" t="s">
        <v>146</v>
      </c>
      <c r="H380" s="57">
        <v>2</v>
      </c>
      <c r="I380" s="58">
        <v>29900</v>
      </c>
      <c r="J380" s="59">
        <f>ROUND(H380*I380,2)</f>
        <v>59800</v>
      </c>
      <c r="K380" s="60">
        <v>0.20999999999999999</v>
      </c>
      <c r="L380" s="61">
        <f>ROUND(J380*1.21,2)</f>
        <v>72358</v>
      </c>
      <c r="M380" s="13"/>
      <c r="N380" s="2"/>
      <c r="O380" s="2"/>
      <c r="P380" s="2"/>
      <c r="Q380" s="33">
        <f>IF(ISNUMBER(K380),IF(H380&gt;0,IF(I380&gt;0,J380,0),0),0)</f>
        <v>59800</v>
      </c>
      <c r="R380" s="9">
        <f>IF(ISNUMBER(K380)=FALSE,J380,0)</f>
        <v>0</v>
      </c>
    </row>
    <row r="381">
      <c r="A381" s="10"/>
      <c r="B381" s="51" t="s">
        <v>125</v>
      </c>
      <c r="C381" s="1"/>
      <c r="D381" s="1"/>
      <c r="E381" s="52" t="s">
        <v>1703</v>
      </c>
      <c r="F381" s="1"/>
      <c r="G381" s="1"/>
      <c r="H381" s="43"/>
      <c r="I381" s="1"/>
      <c r="J381" s="43"/>
      <c r="K381" s="1"/>
      <c r="L381" s="1"/>
      <c r="M381" s="13"/>
      <c r="N381" s="2"/>
      <c r="O381" s="2"/>
      <c r="P381" s="2"/>
      <c r="Q381" s="2"/>
    </row>
    <row r="382" thickBot="1">
      <c r="A382" s="10"/>
      <c r="B382" s="53" t="s">
        <v>127</v>
      </c>
      <c r="C382" s="54"/>
      <c r="D382" s="54"/>
      <c r="E382" s="55" t="s">
        <v>7</v>
      </c>
      <c r="F382" s="54"/>
      <c r="G382" s="54"/>
      <c r="H382" s="56"/>
      <c r="I382" s="54"/>
      <c r="J382" s="56"/>
      <c r="K382" s="54"/>
      <c r="L382" s="54"/>
      <c r="M382" s="13"/>
      <c r="N382" s="2"/>
      <c r="O382" s="2"/>
      <c r="P382" s="2"/>
      <c r="Q382" s="2"/>
    </row>
    <row r="383" thickTop="1">
      <c r="A383" s="10"/>
      <c r="B383" s="44">
        <v>878</v>
      </c>
      <c r="C383" s="45" t="s">
        <v>1704</v>
      </c>
      <c r="D383" s="45" t="s">
        <v>7</v>
      </c>
      <c r="E383" s="45" t="s">
        <v>1705</v>
      </c>
      <c r="F383" s="45" t="s">
        <v>7</v>
      </c>
      <c r="G383" s="46" t="s">
        <v>181</v>
      </c>
      <c r="H383" s="57">
        <v>78</v>
      </c>
      <c r="I383" s="58">
        <v>743</v>
      </c>
      <c r="J383" s="59">
        <f>ROUND(H383*I383,2)</f>
        <v>57954</v>
      </c>
      <c r="K383" s="60">
        <v>0.20999999999999999</v>
      </c>
      <c r="L383" s="61">
        <f>ROUND(J383*1.21,2)</f>
        <v>70124.339999999997</v>
      </c>
      <c r="M383" s="13"/>
      <c r="N383" s="2"/>
      <c r="O383" s="2"/>
      <c r="P383" s="2"/>
      <c r="Q383" s="33">
        <f>IF(ISNUMBER(K383),IF(H383&gt;0,IF(I383&gt;0,J383,0),0),0)</f>
        <v>57954</v>
      </c>
      <c r="R383" s="9">
        <f>IF(ISNUMBER(K383)=FALSE,J383,0)</f>
        <v>0</v>
      </c>
    </row>
    <row r="384">
      <c r="A384" s="10"/>
      <c r="B384" s="51" t="s">
        <v>125</v>
      </c>
      <c r="C384" s="1"/>
      <c r="D384" s="1"/>
      <c r="E384" s="52" t="s">
        <v>1705</v>
      </c>
      <c r="F384" s="1"/>
      <c r="G384" s="1"/>
      <c r="H384" s="43"/>
      <c r="I384" s="1"/>
      <c r="J384" s="43"/>
      <c r="K384" s="1"/>
      <c r="L384" s="1"/>
      <c r="M384" s="13"/>
      <c r="N384" s="2"/>
      <c r="O384" s="2"/>
      <c r="P384" s="2"/>
      <c r="Q384" s="2"/>
    </row>
    <row r="385" thickBot="1">
      <c r="A385" s="10"/>
      <c r="B385" s="53" t="s">
        <v>127</v>
      </c>
      <c r="C385" s="54"/>
      <c r="D385" s="54"/>
      <c r="E385" s="55" t="s">
        <v>7</v>
      </c>
      <c r="F385" s="54"/>
      <c r="G385" s="54"/>
      <c r="H385" s="56"/>
      <c r="I385" s="54"/>
      <c r="J385" s="56"/>
      <c r="K385" s="54"/>
      <c r="L385" s="54"/>
      <c r="M385" s="13"/>
      <c r="N385" s="2"/>
      <c r="O385" s="2"/>
      <c r="P385" s="2"/>
      <c r="Q385" s="2"/>
    </row>
    <row r="386" thickTop="1">
      <c r="A386" s="10"/>
      <c r="B386" s="44">
        <v>880</v>
      </c>
      <c r="C386" s="45" t="s">
        <v>1706</v>
      </c>
      <c r="D386" s="45" t="s">
        <v>7</v>
      </c>
      <c r="E386" s="45" t="s">
        <v>1707</v>
      </c>
      <c r="F386" s="45" t="s">
        <v>7</v>
      </c>
      <c r="G386" s="46" t="s">
        <v>146</v>
      </c>
      <c r="H386" s="57">
        <v>11</v>
      </c>
      <c r="I386" s="58">
        <v>3370</v>
      </c>
      <c r="J386" s="59">
        <f>ROUND(H386*I386,2)</f>
        <v>37070</v>
      </c>
      <c r="K386" s="60">
        <v>0.20999999999999999</v>
      </c>
      <c r="L386" s="61">
        <f>ROUND(J386*1.21,2)</f>
        <v>44854.699999999997</v>
      </c>
      <c r="M386" s="13"/>
      <c r="N386" s="2"/>
      <c r="O386" s="2"/>
      <c r="P386" s="2"/>
      <c r="Q386" s="33">
        <f>IF(ISNUMBER(K386),IF(H386&gt;0,IF(I386&gt;0,J386,0),0),0)</f>
        <v>37070</v>
      </c>
      <c r="R386" s="9">
        <f>IF(ISNUMBER(K386)=FALSE,J386,0)</f>
        <v>0</v>
      </c>
    </row>
    <row r="387">
      <c r="A387" s="10"/>
      <c r="B387" s="51" t="s">
        <v>125</v>
      </c>
      <c r="C387" s="1"/>
      <c r="D387" s="1"/>
      <c r="E387" s="52" t="s">
        <v>1707</v>
      </c>
      <c r="F387" s="1"/>
      <c r="G387" s="1"/>
      <c r="H387" s="43"/>
      <c r="I387" s="1"/>
      <c r="J387" s="43"/>
      <c r="K387" s="1"/>
      <c r="L387" s="1"/>
      <c r="M387" s="13"/>
      <c r="N387" s="2"/>
      <c r="O387" s="2"/>
      <c r="P387" s="2"/>
      <c r="Q387" s="2"/>
    </row>
    <row r="388" thickBot="1">
      <c r="A388" s="10"/>
      <c r="B388" s="53" t="s">
        <v>127</v>
      </c>
      <c r="C388" s="54"/>
      <c r="D388" s="54"/>
      <c r="E388" s="55" t="s">
        <v>7</v>
      </c>
      <c r="F388" s="54"/>
      <c r="G388" s="54"/>
      <c r="H388" s="56"/>
      <c r="I388" s="54"/>
      <c r="J388" s="56"/>
      <c r="K388" s="54"/>
      <c r="L388" s="54"/>
      <c r="M388" s="13"/>
      <c r="N388" s="2"/>
      <c r="O388" s="2"/>
      <c r="P388" s="2"/>
      <c r="Q388" s="2"/>
    </row>
    <row r="389" thickTop="1">
      <c r="A389" s="10"/>
      <c r="B389" s="44">
        <v>883</v>
      </c>
      <c r="C389" s="45" t="s">
        <v>1464</v>
      </c>
      <c r="D389" s="45" t="s">
        <v>7</v>
      </c>
      <c r="E389" s="45" t="s">
        <v>1465</v>
      </c>
      <c r="F389" s="45" t="s">
        <v>7</v>
      </c>
      <c r="G389" s="46" t="s">
        <v>146</v>
      </c>
      <c r="H389" s="57">
        <v>4</v>
      </c>
      <c r="I389" s="58">
        <v>8930</v>
      </c>
      <c r="J389" s="59">
        <f>ROUND(H389*I389,2)</f>
        <v>35720</v>
      </c>
      <c r="K389" s="60">
        <v>0.20999999999999999</v>
      </c>
      <c r="L389" s="61">
        <f>ROUND(J389*1.21,2)</f>
        <v>43221.199999999997</v>
      </c>
      <c r="M389" s="13"/>
      <c r="N389" s="2"/>
      <c r="O389" s="2"/>
      <c r="P389" s="2"/>
      <c r="Q389" s="33">
        <f>IF(ISNUMBER(K389),IF(H389&gt;0,IF(I389&gt;0,J389,0),0),0)</f>
        <v>35720</v>
      </c>
      <c r="R389" s="9">
        <f>IF(ISNUMBER(K389)=FALSE,J389,0)</f>
        <v>0</v>
      </c>
    </row>
    <row r="390">
      <c r="A390" s="10"/>
      <c r="B390" s="51" t="s">
        <v>125</v>
      </c>
      <c r="C390" s="1"/>
      <c r="D390" s="1"/>
      <c r="E390" s="52" t="s">
        <v>1465</v>
      </c>
      <c r="F390" s="1"/>
      <c r="G390" s="1"/>
      <c r="H390" s="43"/>
      <c r="I390" s="1"/>
      <c r="J390" s="43"/>
      <c r="K390" s="1"/>
      <c r="L390" s="1"/>
      <c r="M390" s="13"/>
      <c r="N390" s="2"/>
      <c r="O390" s="2"/>
      <c r="P390" s="2"/>
      <c r="Q390" s="2"/>
    </row>
    <row r="391" thickBot="1">
      <c r="A391" s="10"/>
      <c r="B391" s="53" t="s">
        <v>127</v>
      </c>
      <c r="C391" s="54"/>
      <c r="D391" s="54"/>
      <c r="E391" s="55" t="s">
        <v>7</v>
      </c>
      <c r="F391" s="54"/>
      <c r="G391" s="54"/>
      <c r="H391" s="56"/>
      <c r="I391" s="54"/>
      <c r="J391" s="56"/>
      <c r="K391" s="54"/>
      <c r="L391" s="54"/>
      <c r="M391" s="13"/>
      <c r="N391" s="2"/>
      <c r="O391" s="2"/>
      <c r="P391" s="2"/>
      <c r="Q391" s="2"/>
    </row>
    <row r="392" thickTop="1">
      <c r="A392" s="10"/>
      <c r="B392" s="44">
        <v>888</v>
      </c>
      <c r="C392" s="45" t="s">
        <v>1708</v>
      </c>
      <c r="D392" s="45" t="s">
        <v>7</v>
      </c>
      <c r="E392" s="45" t="s">
        <v>1709</v>
      </c>
      <c r="F392" s="45" t="s">
        <v>7</v>
      </c>
      <c r="G392" s="46" t="s">
        <v>181</v>
      </c>
      <c r="H392" s="57">
        <v>78</v>
      </c>
      <c r="I392" s="58">
        <v>45.5</v>
      </c>
      <c r="J392" s="59">
        <f>ROUND(H392*I392,2)</f>
        <v>3549</v>
      </c>
      <c r="K392" s="60">
        <v>0.20999999999999999</v>
      </c>
      <c r="L392" s="61">
        <f>ROUND(J392*1.21,2)</f>
        <v>4294.29</v>
      </c>
      <c r="M392" s="13"/>
      <c r="N392" s="2"/>
      <c r="O392" s="2"/>
      <c r="P392" s="2"/>
      <c r="Q392" s="33">
        <f>IF(ISNUMBER(K392),IF(H392&gt;0,IF(I392&gt;0,J392,0),0),0)</f>
        <v>3549</v>
      </c>
      <c r="R392" s="9">
        <f>IF(ISNUMBER(K392)=FALSE,J392,0)</f>
        <v>0</v>
      </c>
    </row>
    <row r="393">
      <c r="A393" s="10"/>
      <c r="B393" s="51" t="s">
        <v>125</v>
      </c>
      <c r="C393" s="1"/>
      <c r="D393" s="1"/>
      <c r="E393" s="52" t="s">
        <v>1709</v>
      </c>
      <c r="F393" s="1"/>
      <c r="G393" s="1"/>
      <c r="H393" s="43"/>
      <c r="I393" s="1"/>
      <c r="J393" s="43"/>
      <c r="K393" s="1"/>
      <c r="L393" s="1"/>
      <c r="M393" s="13"/>
      <c r="N393" s="2"/>
      <c r="O393" s="2"/>
      <c r="P393" s="2"/>
      <c r="Q393" s="2"/>
    </row>
    <row r="394" thickBot="1">
      <c r="A394" s="10"/>
      <c r="B394" s="53" t="s">
        <v>127</v>
      </c>
      <c r="C394" s="54"/>
      <c r="D394" s="54"/>
      <c r="E394" s="55" t="s">
        <v>7</v>
      </c>
      <c r="F394" s="54"/>
      <c r="G394" s="54"/>
      <c r="H394" s="56"/>
      <c r="I394" s="54"/>
      <c r="J394" s="56"/>
      <c r="K394" s="54"/>
      <c r="L394" s="54"/>
      <c r="M394" s="13"/>
      <c r="N394" s="2"/>
      <c r="O394" s="2"/>
      <c r="P394" s="2"/>
      <c r="Q394" s="2"/>
    </row>
    <row r="395" thickTop="1">
      <c r="A395" s="10"/>
      <c r="B395" s="44">
        <v>920</v>
      </c>
      <c r="C395" s="45" t="s">
        <v>1500</v>
      </c>
      <c r="D395" s="45" t="s">
        <v>7</v>
      </c>
      <c r="E395" s="45" t="s">
        <v>1501</v>
      </c>
      <c r="F395" s="45" t="s">
        <v>7</v>
      </c>
      <c r="G395" s="46" t="s">
        <v>146</v>
      </c>
      <c r="H395" s="57">
        <v>2</v>
      </c>
      <c r="I395" s="58">
        <v>9000</v>
      </c>
      <c r="J395" s="59">
        <f>ROUND(H395*I395,2)</f>
        <v>18000</v>
      </c>
      <c r="K395" s="60">
        <v>0.20999999999999999</v>
      </c>
      <c r="L395" s="61">
        <f>ROUND(J395*1.21,2)</f>
        <v>21780</v>
      </c>
      <c r="M395" s="13"/>
      <c r="N395" s="2"/>
      <c r="O395" s="2"/>
      <c r="P395" s="2"/>
      <c r="Q395" s="33">
        <f>IF(ISNUMBER(K395),IF(H395&gt;0,IF(I395&gt;0,J395,0),0),0)</f>
        <v>18000</v>
      </c>
      <c r="R395" s="9">
        <f>IF(ISNUMBER(K395)=FALSE,J395,0)</f>
        <v>0</v>
      </c>
    </row>
    <row r="396">
      <c r="A396" s="10"/>
      <c r="B396" s="51" t="s">
        <v>125</v>
      </c>
      <c r="C396" s="1"/>
      <c r="D396" s="1"/>
      <c r="E396" s="52" t="s">
        <v>1501</v>
      </c>
      <c r="F396" s="1"/>
      <c r="G396" s="1"/>
      <c r="H396" s="43"/>
      <c r="I396" s="1"/>
      <c r="J396" s="43"/>
      <c r="K396" s="1"/>
      <c r="L396" s="1"/>
      <c r="M396" s="13"/>
      <c r="N396" s="2"/>
      <c r="O396" s="2"/>
      <c r="P396" s="2"/>
      <c r="Q396" s="2"/>
    </row>
    <row r="397" thickBot="1">
      <c r="A397" s="10"/>
      <c r="B397" s="53" t="s">
        <v>127</v>
      </c>
      <c r="C397" s="54"/>
      <c r="D397" s="54"/>
      <c r="E397" s="55" t="s">
        <v>1710</v>
      </c>
      <c r="F397" s="54"/>
      <c r="G397" s="54"/>
      <c r="H397" s="56"/>
      <c r="I397" s="54"/>
      <c r="J397" s="56"/>
      <c r="K397" s="54"/>
      <c r="L397" s="54"/>
      <c r="M397" s="13"/>
      <c r="N397" s="2"/>
      <c r="O397" s="2"/>
      <c r="P397" s="2"/>
      <c r="Q397" s="2"/>
    </row>
    <row r="398" thickTop="1">
      <c r="A398" s="10"/>
      <c r="B398" s="44">
        <v>925</v>
      </c>
      <c r="C398" s="45" t="s">
        <v>1507</v>
      </c>
      <c r="D398" s="45" t="s">
        <v>7</v>
      </c>
      <c r="E398" s="45" t="s">
        <v>1508</v>
      </c>
      <c r="F398" s="45" t="s">
        <v>7</v>
      </c>
      <c r="G398" s="46" t="s">
        <v>146</v>
      </c>
      <c r="H398" s="57">
        <v>2</v>
      </c>
      <c r="I398" s="58">
        <v>3495</v>
      </c>
      <c r="J398" s="59">
        <f>ROUND(H398*I398,2)</f>
        <v>6990</v>
      </c>
      <c r="K398" s="60">
        <v>0.20999999999999999</v>
      </c>
      <c r="L398" s="61">
        <f>ROUND(J398*1.21,2)</f>
        <v>8457.8999999999996</v>
      </c>
      <c r="M398" s="13"/>
      <c r="N398" s="2"/>
      <c r="O398" s="2"/>
      <c r="P398" s="2"/>
      <c r="Q398" s="33">
        <f>IF(ISNUMBER(K398),IF(H398&gt;0,IF(I398&gt;0,J398,0),0),0)</f>
        <v>6990</v>
      </c>
      <c r="R398" s="9">
        <f>IF(ISNUMBER(K398)=FALSE,J398,0)</f>
        <v>0</v>
      </c>
    </row>
    <row r="399">
      <c r="A399" s="10"/>
      <c r="B399" s="51" t="s">
        <v>125</v>
      </c>
      <c r="C399" s="1"/>
      <c r="D399" s="1"/>
      <c r="E399" s="52" t="s">
        <v>1508</v>
      </c>
      <c r="F399" s="1"/>
      <c r="G399" s="1"/>
      <c r="H399" s="43"/>
      <c r="I399" s="1"/>
      <c r="J399" s="43"/>
      <c r="K399" s="1"/>
      <c r="L399" s="1"/>
      <c r="M399" s="13"/>
      <c r="N399" s="2"/>
      <c r="O399" s="2"/>
      <c r="P399" s="2"/>
      <c r="Q399" s="2"/>
    </row>
    <row r="400" thickBot="1">
      <c r="A400" s="10"/>
      <c r="B400" s="53" t="s">
        <v>127</v>
      </c>
      <c r="C400" s="54"/>
      <c r="D400" s="54"/>
      <c r="E400" s="55" t="s">
        <v>1711</v>
      </c>
      <c r="F400" s="54"/>
      <c r="G400" s="54"/>
      <c r="H400" s="56"/>
      <c r="I400" s="54"/>
      <c r="J400" s="56"/>
      <c r="K400" s="54"/>
      <c r="L400" s="54"/>
      <c r="M400" s="13"/>
      <c r="N400" s="2"/>
      <c r="O400" s="2"/>
      <c r="P400" s="2"/>
      <c r="Q400" s="2"/>
    </row>
    <row r="401" thickTop="1">
      <c r="A401" s="10"/>
      <c r="B401" s="44">
        <v>931</v>
      </c>
      <c r="C401" s="45" t="s">
        <v>1712</v>
      </c>
      <c r="D401" s="45" t="s">
        <v>7</v>
      </c>
      <c r="E401" s="45" t="s">
        <v>1713</v>
      </c>
      <c r="F401" s="45" t="s">
        <v>7</v>
      </c>
      <c r="G401" s="46" t="s">
        <v>146</v>
      </c>
      <c r="H401" s="57">
        <v>21</v>
      </c>
      <c r="I401" s="58">
        <v>5005</v>
      </c>
      <c r="J401" s="59">
        <f>ROUND(H401*I401,2)</f>
        <v>105105</v>
      </c>
      <c r="K401" s="60">
        <v>0.20999999999999999</v>
      </c>
      <c r="L401" s="61">
        <f>ROUND(J401*1.21,2)</f>
        <v>127177.05</v>
      </c>
      <c r="M401" s="13"/>
      <c r="N401" s="2"/>
      <c r="O401" s="2"/>
      <c r="P401" s="2"/>
      <c r="Q401" s="33">
        <f>IF(ISNUMBER(K401),IF(H401&gt;0,IF(I401&gt;0,J401,0),0),0)</f>
        <v>105105</v>
      </c>
      <c r="R401" s="9">
        <f>IF(ISNUMBER(K401)=FALSE,J401,0)</f>
        <v>0</v>
      </c>
    </row>
    <row r="402">
      <c r="A402" s="10"/>
      <c r="B402" s="51" t="s">
        <v>125</v>
      </c>
      <c r="C402" s="1"/>
      <c r="D402" s="1"/>
      <c r="E402" s="52" t="s">
        <v>1713</v>
      </c>
      <c r="F402" s="1"/>
      <c r="G402" s="1"/>
      <c r="H402" s="43"/>
      <c r="I402" s="1"/>
      <c r="J402" s="43"/>
      <c r="K402" s="1"/>
      <c r="L402" s="1"/>
      <c r="M402" s="13"/>
      <c r="N402" s="2"/>
      <c r="O402" s="2"/>
      <c r="P402" s="2"/>
      <c r="Q402" s="2"/>
    </row>
    <row r="403" thickBot="1">
      <c r="A403" s="10"/>
      <c r="B403" s="53" t="s">
        <v>127</v>
      </c>
      <c r="C403" s="54"/>
      <c r="D403" s="54"/>
      <c r="E403" s="55" t="s">
        <v>1714</v>
      </c>
      <c r="F403" s="54"/>
      <c r="G403" s="54"/>
      <c r="H403" s="56"/>
      <c r="I403" s="54"/>
      <c r="J403" s="56"/>
      <c r="K403" s="54"/>
      <c r="L403" s="54"/>
      <c r="M403" s="13"/>
      <c r="N403" s="2"/>
      <c r="O403" s="2"/>
      <c r="P403" s="2"/>
      <c r="Q403" s="2"/>
    </row>
    <row r="404" thickTop="1">
      <c r="A404" s="10"/>
      <c r="B404" s="44">
        <v>933</v>
      </c>
      <c r="C404" s="45" t="s">
        <v>1522</v>
      </c>
      <c r="D404" s="45" t="s">
        <v>7</v>
      </c>
      <c r="E404" s="45" t="s">
        <v>1523</v>
      </c>
      <c r="F404" s="45" t="s">
        <v>7</v>
      </c>
      <c r="G404" s="46" t="s">
        <v>146</v>
      </c>
      <c r="H404" s="57">
        <v>2</v>
      </c>
      <c r="I404" s="58">
        <v>12720</v>
      </c>
      <c r="J404" s="59">
        <f>ROUND(H404*I404,2)</f>
        <v>25440</v>
      </c>
      <c r="K404" s="60">
        <v>0.20999999999999999</v>
      </c>
      <c r="L404" s="61">
        <f>ROUND(J404*1.21,2)</f>
        <v>30782.400000000001</v>
      </c>
      <c r="M404" s="13"/>
      <c r="N404" s="2"/>
      <c r="O404" s="2"/>
      <c r="P404" s="2"/>
      <c r="Q404" s="33">
        <f>IF(ISNUMBER(K404),IF(H404&gt;0,IF(I404&gt;0,J404,0),0),0)</f>
        <v>25440</v>
      </c>
      <c r="R404" s="9">
        <f>IF(ISNUMBER(K404)=FALSE,J404,0)</f>
        <v>0</v>
      </c>
    </row>
    <row r="405">
      <c r="A405" s="10"/>
      <c r="B405" s="51" t="s">
        <v>125</v>
      </c>
      <c r="C405" s="1"/>
      <c r="D405" s="1"/>
      <c r="E405" s="52" t="s">
        <v>1523</v>
      </c>
      <c r="F405" s="1"/>
      <c r="G405" s="1"/>
      <c r="H405" s="43"/>
      <c r="I405" s="1"/>
      <c r="J405" s="43"/>
      <c r="K405" s="1"/>
      <c r="L405" s="1"/>
      <c r="M405" s="13"/>
      <c r="N405" s="2"/>
      <c r="O405" s="2"/>
      <c r="P405" s="2"/>
      <c r="Q405" s="2"/>
    </row>
    <row r="406" thickBot="1">
      <c r="A406" s="10"/>
      <c r="B406" s="53" t="s">
        <v>127</v>
      </c>
      <c r="C406" s="54"/>
      <c r="D406" s="54"/>
      <c r="E406" s="55" t="s">
        <v>1715</v>
      </c>
      <c r="F406" s="54"/>
      <c r="G406" s="54"/>
      <c r="H406" s="56"/>
      <c r="I406" s="54"/>
      <c r="J406" s="56"/>
      <c r="K406" s="54"/>
      <c r="L406" s="54"/>
      <c r="M406" s="13"/>
      <c r="N406" s="2"/>
      <c r="O406" s="2"/>
      <c r="P406" s="2"/>
      <c r="Q406" s="2"/>
    </row>
    <row r="407" thickTop="1">
      <c r="A407" s="10"/>
      <c r="B407" s="44">
        <v>936</v>
      </c>
      <c r="C407" s="45" t="s">
        <v>1716</v>
      </c>
      <c r="D407" s="45" t="s">
        <v>7</v>
      </c>
      <c r="E407" s="45" t="s">
        <v>1717</v>
      </c>
      <c r="F407" s="45" t="s">
        <v>7</v>
      </c>
      <c r="G407" s="46" t="s">
        <v>124</v>
      </c>
      <c r="H407" s="57">
        <v>1</v>
      </c>
      <c r="I407" s="58">
        <v>190000</v>
      </c>
      <c r="J407" s="59">
        <f>ROUND(H407*I407,2)</f>
        <v>190000</v>
      </c>
      <c r="K407" s="60">
        <v>0.20999999999999999</v>
      </c>
      <c r="L407" s="61">
        <f>ROUND(J407*1.21,2)</f>
        <v>229900</v>
      </c>
      <c r="M407" s="13"/>
      <c r="N407" s="2"/>
      <c r="O407" s="2"/>
      <c r="P407" s="2"/>
      <c r="Q407" s="33">
        <f>IF(ISNUMBER(K407),IF(H407&gt;0,IF(I407&gt;0,J407,0),0),0)</f>
        <v>190000</v>
      </c>
      <c r="R407" s="9">
        <f>IF(ISNUMBER(K407)=FALSE,J407,0)</f>
        <v>0</v>
      </c>
    </row>
    <row r="408">
      <c r="A408" s="10"/>
      <c r="B408" s="51" t="s">
        <v>125</v>
      </c>
      <c r="C408" s="1"/>
      <c r="D408" s="1"/>
      <c r="E408" s="52" t="s">
        <v>1717</v>
      </c>
      <c r="F408" s="1"/>
      <c r="G408" s="1"/>
      <c r="H408" s="43"/>
      <c r="I408" s="1"/>
      <c r="J408" s="43"/>
      <c r="K408" s="1"/>
      <c r="L408" s="1"/>
      <c r="M408" s="13"/>
      <c r="N408" s="2"/>
      <c r="O408" s="2"/>
      <c r="P408" s="2"/>
      <c r="Q408" s="2"/>
    </row>
    <row r="409" thickBot="1">
      <c r="A409" s="10"/>
      <c r="B409" s="53" t="s">
        <v>127</v>
      </c>
      <c r="C409" s="54"/>
      <c r="D409" s="54"/>
      <c r="E409" s="55" t="s">
        <v>7</v>
      </c>
      <c r="F409" s="54"/>
      <c r="G409" s="54"/>
      <c r="H409" s="56"/>
      <c r="I409" s="54"/>
      <c r="J409" s="56"/>
      <c r="K409" s="54"/>
      <c r="L409" s="54"/>
      <c r="M409" s="13"/>
      <c r="N409" s="2"/>
      <c r="O409" s="2"/>
      <c r="P409" s="2"/>
      <c r="Q409" s="2"/>
    </row>
    <row r="410" thickTop="1" thickBot="1" ht="25" customHeight="1">
      <c r="A410" s="10"/>
      <c r="B410" s="1"/>
      <c r="C410" s="62" t="s">
        <v>1577</v>
      </c>
      <c r="D410" s="1"/>
      <c r="E410" s="63" t="s">
        <v>1578</v>
      </c>
      <c r="F410" s="1"/>
      <c r="G410" s="64" t="s">
        <v>137</v>
      </c>
      <c r="H410" s="65">
        <f>J347+J350+J353+J356+J359+J362+J365+J368+J371+J374+J377+J380+J383+J386+J389+J392+J395+J398+J401+J404+J407</f>
        <v>1011502.8</v>
      </c>
      <c r="I410" s="64" t="s">
        <v>138</v>
      </c>
      <c r="J410" s="66">
        <f>(L410-H410)</f>
        <v>212415.58999999985</v>
      </c>
      <c r="K410" s="64" t="s">
        <v>139</v>
      </c>
      <c r="L410" s="67">
        <f>ROUND((J347+J350+J353+J356+J359+J362+J365+J368+J371+J374+J377+J380+J383+J386+J389+J392+J395+J398+J401+J404+J407)*1.21,2)</f>
        <v>1223918.3899999999</v>
      </c>
      <c r="M410" s="13"/>
      <c r="N410" s="2"/>
      <c r="O410" s="2"/>
      <c r="P410" s="2"/>
      <c r="Q410" s="33">
        <f>0+Q347+Q350+Q353+Q356+Q359+Q362+Q365+Q368+Q371+Q374+Q377+Q380+Q383+Q386+Q389+Q392+Q395+Q398+Q401+Q404+Q407</f>
        <v>1011502.8</v>
      </c>
      <c r="R410" s="9">
        <f>0+R347+R350+R353+R356+R359+R362+R365+R368+R371+R374+R377+R380+R383+R386+R389+R392+R395+R398+R401+R404+R407</f>
        <v>0</v>
      </c>
      <c r="S410" s="68">
        <f>Q410*(1+J410)+R410</f>
        <v>214859975551.45187</v>
      </c>
    </row>
    <row r="411" thickTop="1" thickBot="1" ht="25" customHeight="1">
      <c r="A411" s="10"/>
      <c r="B411" s="69"/>
      <c r="C411" s="69"/>
      <c r="D411" s="69"/>
      <c r="E411" s="70"/>
      <c r="F411" s="69"/>
      <c r="G411" s="71" t="s">
        <v>140</v>
      </c>
      <c r="H411" s="72">
        <f>0+J347+J350+J353+J356+J359+J362+J365+J368+J371+J374+J377+J380+J383+J386+J389+J392+J395+J398+J401+J404+J407</f>
        <v>1011502.8</v>
      </c>
      <c r="I411" s="71" t="s">
        <v>141</v>
      </c>
      <c r="J411" s="73">
        <f>0+J410</f>
        <v>212415.58999999985</v>
      </c>
      <c r="K411" s="71" t="s">
        <v>142</v>
      </c>
      <c r="L411" s="74">
        <f>0+L410</f>
        <v>1223918.3899999999</v>
      </c>
      <c r="M411" s="13"/>
      <c r="N411" s="2"/>
      <c r="O411" s="2"/>
      <c r="P411" s="2"/>
      <c r="Q411" s="2"/>
    </row>
    <row r="412" ht="40" customHeight="1">
      <c r="A412" s="10"/>
      <c r="B412" s="75" t="s">
        <v>1537</v>
      </c>
      <c r="C412" s="1"/>
      <c r="D412" s="1"/>
      <c r="E412" s="1"/>
      <c r="F412" s="1"/>
      <c r="G412" s="1"/>
      <c r="H412" s="43"/>
      <c r="I412" s="1"/>
      <c r="J412" s="43"/>
      <c r="K412" s="1"/>
      <c r="L412" s="1"/>
      <c r="M412" s="13"/>
      <c r="N412" s="2"/>
      <c r="O412" s="2"/>
      <c r="P412" s="2"/>
      <c r="Q412" s="2"/>
    </row>
    <row r="413">
      <c r="A413" s="10"/>
      <c r="B413" s="44">
        <v>898</v>
      </c>
      <c r="C413" s="45" t="s">
        <v>1538</v>
      </c>
      <c r="D413" s="45" t="s">
        <v>7</v>
      </c>
      <c r="E413" s="45" t="s">
        <v>1539</v>
      </c>
      <c r="F413" s="45" t="s">
        <v>7</v>
      </c>
      <c r="G413" s="46" t="s">
        <v>181</v>
      </c>
      <c r="H413" s="47">
        <v>16</v>
      </c>
      <c r="I413" s="26">
        <v>20.399999999999999</v>
      </c>
      <c r="J413" s="48">
        <f>ROUND(H413*I413,2)</f>
        <v>326.39999999999998</v>
      </c>
      <c r="K413" s="49">
        <v>0.20999999999999999</v>
      </c>
      <c r="L413" s="50">
        <f>ROUND(J413*1.21,2)</f>
        <v>394.94</v>
      </c>
      <c r="M413" s="13"/>
      <c r="N413" s="2"/>
      <c r="O413" s="2"/>
      <c r="P413" s="2"/>
      <c r="Q413" s="33">
        <f>IF(ISNUMBER(K413),IF(H413&gt;0,IF(I413&gt;0,J413,0),0),0)</f>
        <v>326.39999999999998</v>
      </c>
      <c r="R413" s="9">
        <f>IF(ISNUMBER(K413)=FALSE,J413,0)</f>
        <v>0</v>
      </c>
    </row>
    <row r="414">
      <c r="A414" s="10"/>
      <c r="B414" s="51" t="s">
        <v>125</v>
      </c>
      <c r="C414" s="1"/>
      <c r="D414" s="1"/>
      <c r="E414" s="52" t="s">
        <v>1539</v>
      </c>
      <c r="F414" s="1"/>
      <c r="G414" s="1"/>
      <c r="H414" s="43"/>
      <c r="I414" s="1"/>
      <c r="J414" s="43"/>
      <c r="K414" s="1"/>
      <c r="L414" s="1"/>
      <c r="M414" s="13"/>
      <c r="N414" s="2"/>
      <c r="O414" s="2"/>
      <c r="P414" s="2"/>
      <c r="Q414" s="2"/>
    </row>
    <row r="415" thickBot="1">
      <c r="A415" s="10"/>
      <c r="B415" s="53" t="s">
        <v>127</v>
      </c>
      <c r="C415" s="54"/>
      <c r="D415" s="54"/>
      <c r="E415" s="55" t="s">
        <v>7</v>
      </c>
      <c r="F415" s="54"/>
      <c r="G415" s="54"/>
      <c r="H415" s="56"/>
      <c r="I415" s="54"/>
      <c r="J415" s="56"/>
      <c r="K415" s="54"/>
      <c r="L415" s="54"/>
      <c r="M415" s="13"/>
      <c r="N415" s="2"/>
      <c r="O415" s="2"/>
      <c r="P415" s="2"/>
      <c r="Q415" s="2"/>
    </row>
    <row r="416" thickTop="1">
      <c r="A416" s="10"/>
      <c r="B416" s="44">
        <v>899</v>
      </c>
      <c r="C416" s="45" t="s">
        <v>1540</v>
      </c>
      <c r="D416" s="45" t="s">
        <v>7</v>
      </c>
      <c r="E416" s="45" t="s">
        <v>1541</v>
      </c>
      <c r="F416" s="45" t="s">
        <v>7</v>
      </c>
      <c r="G416" s="46" t="s">
        <v>181</v>
      </c>
      <c r="H416" s="57">
        <v>40</v>
      </c>
      <c r="I416" s="58">
        <v>24.899999999999999</v>
      </c>
      <c r="J416" s="59">
        <f>ROUND(H416*I416,2)</f>
        <v>996</v>
      </c>
      <c r="K416" s="60">
        <v>0.20999999999999999</v>
      </c>
      <c r="L416" s="61">
        <f>ROUND(J416*1.21,2)</f>
        <v>1205.1600000000001</v>
      </c>
      <c r="M416" s="13"/>
      <c r="N416" s="2"/>
      <c r="O416" s="2"/>
      <c r="P416" s="2"/>
      <c r="Q416" s="33">
        <f>IF(ISNUMBER(K416),IF(H416&gt;0,IF(I416&gt;0,J416,0),0),0)</f>
        <v>996</v>
      </c>
      <c r="R416" s="9">
        <f>IF(ISNUMBER(K416)=FALSE,J416,0)</f>
        <v>0</v>
      </c>
    </row>
    <row r="417">
      <c r="A417" s="10"/>
      <c r="B417" s="51" t="s">
        <v>125</v>
      </c>
      <c r="C417" s="1"/>
      <c r="D417" s="1"/>
      <c r="E417" s="52" t="s">
        <v>1541</v>
      </c>
      <c r="F417" s="1"/>
      <c r="G417" s="1"/>
      <c r="H417" s="43"/>
      <c r="I417" s="1"/>
      <c r="J417" s="43"/>
      <c r="K417" s="1"/>
      <c r="L417" s="1"/>
      <c r="M417" s="13"/>
      <c r="N417" s="2"/>
      <c r="O417" s="2"/>
      <c r="P417" s="2"/>
      <c r="Q417" s="2"/>
    </row>
    <row r="418" thickBot="1">
      <c r="A418" s="10"/>
      <c r="B418" s="53" t="s">
        <v>127</v>
      </c>
      <c r="C418" s="54"/>
      <c r="D418" s="54"/>
      <c r="E418" s="55" t="s">
        <v>7</v>
      </c>
      <c r="F418" s="54"/>
      <c r="G418" s="54"/>
      <c r="H418" s="56"/>
      <c r="I418" s="54"/>
      <c r="J418" s="56"/>
      <c r="K418" s="54"/>
      <c r="L418" s="54"/>
      <c r="M418" s="13"/>
      <c r="N418" s="2"/>
      <c r="O418" s="2"/>
      <c r="P418" s="2"/>
      <c r="Q418" s="2"/>
    </row>
    <row r="419" thickTop="1">
      <c r="A419" s="10"/>
      <c r="B419" s="44">
        <v>902</v>
      </c>
      <c r="C419" s="45" t="s">
        <v>1542</v>
      </c>
      <c r="D419" s="45" t="s">
        <v>7</v>
      </c>
      <c r="E419" s="45" t="s">
        <v>1543</v>
      </c>
      <c r="F419" s="45" t="s">
        <v>7</v>
      </c>
      <c r="G419" s="46" t="s">
        <v>181</v>
      </c>
      <c r="H419" s="57">
        <v>50</v>
      </c>
      <c r="I419" s="58">
        <v>18.800000000000001</v>
      </c>
      <c r="J419" s="59">
        <f>ROUND(H419*I419,2)</f>
        <v>940</v>
      </c>
      <c r="K419" s="60">
        <v>0.20999999999999999</v>
      </c>
      <c r="L419" s="61">
        <f>ROUND(J419*1.21,2)</f>
        <v>1137.4000000000001</v>
      </c>
      <c r="M419" s="13"/>
      <c r="N419" s="2"/>
      <c r="O419" s="2"/>
      <c r="P419" s="2"/>
      <c r="Q419" s="33">
        <f>IF(ISNUMBER(K419),IF(H419&gt;0,IF(I419&gt;0,J419,0),0),0)</f>
        <v>940</v>
      </c>
      <c r="R419" s="9">
        <f>IF(ISNUMBER(K419)=FALSE,J419,0)</f>
        <v>0</v>
      </c>
    </row>
    <row r="420">
      <c r="A420" s="10"/>
      <c r="B420" s="51" t="s">
        <v>125</v>
      </c>
      <c r="C420" s="1"/>
      <c r="D420" s="1"/>
      <c r="E420" s="52" t="s">
        <v>1543</v>
      </c>
      <c r="F420" s="1"/>
      <c r="G420" s="1"/>
      <c r="H420" s="43"/>
      <c r="I420" s="1"/>
      <c r="J420" s="43"/>
      <c r="K420" s="1"/>
      <c r="L420" s="1"/>
      <c r="M420" s="13"/>
      <c r="N420" s="2"/>
      <c r="O420" s="2"/>
      <c r="P420" s="2"/>
      <c r="Q420" s="2"/>
    </row>
    <row r="421" thickBot="1">
      <c r="A421" s="10"/>
      <c r="B421" s="53" t="s">
        <v>127</v>
      </c>
      <c r="C421" s="54"/>
      <c r="D421" s="54"/>
      <c r="E421" s="55" t="s">
        <v>7</v>
      </c>
      <c r="F421" s="54"/>
      <c r="G421" s="54"/>
      <c r="H421" s="56"/>
      <c r="I421" s="54"/>
      <c r="J421" s="56"/>
      <c r="K421" s="54"/>
      <c r="L421" s="54"/>
      <c r="M421" s="13"/>
      <c r="N421" s="2"/>
      <c r="O421" s="2"/>
      <c r="P421" s="2"/>
      <c r="Q421" s="2"/>
    </row>
    <row r="422" thickTop="1">
      <c r="A422" s="10"/>
      <c r="B422" s="44">
        <v>903</v>
      </c>
      <c r="C422" s="45" t="s">
        <v>1544</v>
      </c>
      <c r="D422" s="45" t="s">
        <v>7</v>
      </c>
      <c r="E422" s="45" t="s">
        <v>1545</v>
      </c>
      <c r="F422" s="45" t="s">
        <v>7</v>
      </c>
      <c r="G422" s="46" t="s">
        <v>181</v>
      </c>
      <c r="H422" s="57">
        <v>56</v>
      </c>
      <c r="I422" s="58">
        <v>53</v>
      </c>
      <c r="J422" s="59">
        <f>ROUND(H422*I422,2)</f>
        <v>2968</v>
      </c>
      <c r="K422" s="60">
        <v>0.20999999999999999</v>
      </c>
      <c r="L422" s="61">
        <f>ROUND(J422*1.21,2)</f>
        <v>3591.2800000000002</v>
      </c>
      <c r="M422" s="13"/>
      <c r="N422" s="2"/>
      <c r="O422" s="2"/>
      <c r="P422" s="2"/>
      <c r="Q422" s="33">
        <f>IF(ISNUMBER(K422),IF(H422&gt;0,IF(I422&gt;0,J422,0),0),0)</f>
        <v>2968</v>
      </c>
      <c r="R422" s="9">
        <f>IF(ISNUMBER(K422)=FALSE,J422,0)</f>
        <v>0</v>
      </c>
    </row>
    <row r="423">
      <c r="A423" s="10"/>
      <c r="B423" s="51" t="s">
        <v>125</v>
      </c>
      <c r="C423" s="1"/>
      <c r="D423" s="1"/>
      <c r="E423" s="52" t="s">
        <v>1545</v>
      </c>
      <c r="F423" s="1"/>
      <c r="G423" s="1"/>
      <c r="H423" s="43"/>
      <c r="I423" s="1"/>
      <c r="J423" s="43"/>
      <c r="K423" s="1"/>
      <c r="L423" s="1"/>
      <c r="M423" s="13"/>
      <c r="N423" s="2"/>
      <c r="O423" s="2"/>
      <c r="P423" s="2"/>
      <c r="Q423" s="2"/>
    </row>
    <row r="424" thickBot="1">
      <c r="A424" s="10"/>
      <c r="B424" s="53" t="s">
        <v>127</v>
      </c>
      <c r="C424" s="54"/>
      <c r="D424" s="54"/>
      <c r="E424" s="55" t="s">
        <v>7</v>
      </c>
      <c r="F424" s="54"/>
      <c r="G424" s="54"/>
      <c r="H424" s="56"/>
      <c r="I424" s="54"/>
      <c r="J424" s="56"/>
      <c r="K424" s="54"/>
      <c r="L424" s="54"/>
      <c r="M424" s="13"/>
      <c r="N424" s="2"/>
      <c r="O424" s="2"/>
      <c r="P424" s="2"/>
      <c r="Q424" s="2"/>
    </row>
    <row r="425" thickTop="1" thickBot="1" ht="25" customHeight="1">
      <c r="A425" s="10"/>
      <c r="B425" s="1"/>
      <c r="C425" s="62" t="s">
        <v>1284</v>
      </c>
      <c r="D425" s="1"/>
      <c r="E425" s="63" t="s">
        <v>1285</v>
      </c>
      <c r="F425" s="1"/>
      <c r="G425" s="64" t="s">
        <v>137</v>
      </c>
      <c r="H425" s="65">
        <f>J413+J416+J419+J422</f>
        <v>5230.3999999999996</v>
      </c>
      <c r="I425" s="64" t="s">
        <v>138</v>
      </c>
      <c r="J425" s="66">
        <f>(L425-H425)</f>
        <v>1098.3800000000001</v>
      </c>
      <c r="K425" s="64" t="s">
        <v>139</v>
      </c>
      <c r="L425" s="67">
        <f>ROUND((J413+J416+J419+J422)*1.21,2)</f>
        <v>6328.7799999999997</v>
      </c>
      <c r="M425" s="13"/>
      <c r="N425" s="2"/>
      <c r="O425" s="2"/>
      <c r="P425" s="2"/>
      <c r="Q425" s="33">
        <f>0+Q413+Q416+Q419+Q422</f>
        <v>5230.3999999999996</v>
      </c>
      <c r="R425" s="9">
        <f>0+R413+R416+R419+R422</f>
        <v>0</v>
      </c>
      <c r="S425" s="68">
        <f>Q425*(1+J425)+R425</f>
        <v>5750197.1519999998</v>
      </c>
    </row>
    <row r="426" thickTop="1" thickBot="1" ht="25" customHeight="1">
      <c r="A426" s="10"/>
      <c r="B426" s="69"/>
      <c r="C426" s="69"/>
      <c r="D426" s="69"/>
      <c r="E426" s="70"/>
      <c r="F426" s="69"/>
      <c r="G426" s="71" t="s">
        <v>140</v>
      </c>
      <c r="H426" s="72">
        <f>0+J413+J416+J419+J422</f>
        <v>5230.3999999999996</v>
      </c>
      <c r="I426" s="71" t="s">
        <v>141</v>
      </c>
      <c r="J426" s="73">
        <f>0+J425</f>
        <v>1098.3800000000001</v>
      </c>
      <c r="K426" s="71" t="s">
        <v>142</v>
      </c>
      <c r="L426" s="74">
        <f>0+L425</f>
        <v>6328.7799999999997</v>
      </c>
      <c r="M426" s="13"/>
      <c r="N426" s="2"/>
      <c r="O426" s="2"/>
      <c r="P426" s="2"/>
      <c r="Q426" s="2"/>
    </row>
    <row r="427" ht="40" customHeight="1">
      <c r="A427" s="10"/>
      <c r="B427" s="75" t="s">
        <v>1546</v>
      </c>
      <c r="C427" s="1"/>
      <c r="D427" s="1"/>
      <c r="E427" s="1"/>
      <c r="F427" s="1"/>
      <c r="G427" s="1"/>
      <c r="H427" s="43"/>
      <c r="I427" s="1"/>
      <c r="J427" s="43"/>
      <c r="K427" s="1"/>
      <c r="L427" s="1"/>
      <c r="M427" s="13"/>
      <c r="N427" s="2"/>
      <c r="O427" s="2"/>
      <c r="P427" s="2"/>
      <c r="Q427" s="2"/>
    </row>
    <row r="428">
      <c r="A428" s="10"/>
      <c r="B428" s="44">
        <v>900</v>
      </c>
      <c r="C428" s="45" t="s">
        <v>1547</v>
      </c>
      <c r="D428" s="45" t="s">
        <v>7</v>
      </c>
      <c r="E428" s="45" t="s">
        <v>1548</v>
      </c>
      <c r="F428" s="45" t="s">
        <v>7</v>
      </c>
      <c r="G428" s="46" t="s">
        <v>499</v>
      </c>
      <c r="H428" s="47">
        <v>0.14299999999999999</v>
      </c>
      <c r="I428" s="26">
        <v>14600</v>
      </c>
      <c r="J428" s="48">
        <f>ROUND(H428*I428,2)</f>
        <v>2087.8000000000002</v>
      </c>
      <c r="K428" s="49">
        <v>0.20999999999999999</v>
      </c>
      <c r="L428" s="50">
        <f>ROUND(J428*1.21,2)</f>
        <v>2526.2399999999998</v>
      </c>
      <c r="M428" s="13"/>
      <c r="N428" s="2"/>
      <c r="O428" s="2"/>
      <c r="P428" s="2"/>
      <c r="Q428" s="33">
        <f>IF(ISNUMBER(K428),IF(H428&gt;0,IF(I428&gt;0,J428,0),0),0)</f>
        <v>2087.8000000000002</v>
      </c>
      <c r="R428" s="9">
        <f>IF(ISNUMBER(K428)=FALSE,J428,0)</f>
        <v>0</v>
      </c>
    </row>
    <row r="429">
      <c r="A429" s="10"/>
      <c r="B429" s="51" t="s">
        <v>125</v>
      </c>
      <c r="C429" s="1"/>
      <c r="D429" s="1"/>
      <c r="E429" s="52" t="s">
        <v>1548</v>
      </c>
      <c r="F429" s="1"/>
      <c r="G429" s="1"/>
      <c r="H429" s="43"/>
      <c r="I429" s="1"/>
      <c r="J429" s="43"/>
      <c r="K429" s="1"/>
      <c r="L429" s="1"/>
      <c r="M429" s="13"/>
      <c r="N429" s="2"/>
      <c r="O429" s="2"/>
      <c r="P429" s="2"/>
      <c r="Q429" s="2"/>
    </row>
    <row r="430" thickBot="1">
      <c r="A430" s="10"/>
      <c r="B430" s="53" t="s">
        <v>127</v>
      </c>
      <c r="C430" s="54"/>
      <c r="D430" s="54"/>
      <c r="E430" s="55" t="s">
        <v>7</v>
      </c>
      <c r="F430" s="54"/>
      <c r="G430" s="54"/>
      <c r="H430" s="56"/>
      <c r="I430" s="54"/>
      <c r="J430" s="56"/>
      <c r="K430" s="54"/>
      <c r="L430" s="54"/>
      <c r="M430" s="13"/>
      <c r="N430" s="2"/>
      <c r="O430" s="2"/>
      <c r="P430" s="2"/>
      <c r="Q430" s="2"/>
    </row>
    <row r="431" thickTop="1">
      <c r="A431" s="10"/>
      <c r="B431" s="44">
        <v>906</v>
      </c>
      <c r="C431" s="45" t="s">
        <v>1549</v>
      </c>
      <c r="D431" s="45" t="s">
        <v>7</v>
      </c>
      <c r="E431" s="45" t="s">
        <v>1550</v>
      </c>
      <c r="F431" s="45" t="s">
        <v>7</v>
      </c>
      <c r="G431" s="46" t="s">
        <v>169</v>
      </c>
      <c r="H431" s="57">
        <v>28.577999999999999</v>
      </c>
      <c r="I431" s="58">
        <v>371</v>
      </c>
      <c r="J431" s="59">
        <f>ROUND(H431*I431,2)</f>
        <v>10602.440000000001</v>
      </c>
      <c r="K431" s="60">
        <v>0.20999999999999999</v>
      </c>
      <c r="L431" s="61">
        <f>ROUND(J431*1.21,2)</f>
        <v>12828.950000000001</v>
      </c>
      <c r="M431" s="13"/>
      <c r="N431" s="2"/>
      <c r="O431" s="2"/>
      <c r="P431" s="2"/>
      <c r="Q431" s="33">
        <f>IF(ISNUMBER(K431),IF(H431&gt;0,IF(I431&gt;0,J431,0),0),0)</f>
        <v>10602.440000000001</v>
      </c>
      <c r="R431" s="9">
        <f>IF(ISNUMBER(K431)=FALSE,J431,0)</f>
        <v>0</v>
      </c>
    </row>
    <row r="432">
      <c r="A432" s="10"/>
      <c r="B432" s="51" t="s">
        <v>125</v>
      </c>
      <c r="C432" s="1"/>
      <c r="D432" s="1"/>
      <c r="E432" s="52" t="s">
        <v>1550</v>
      </c>
      <c r="F432" s="1"/>
      <c r="G432" s="1"/>
      <c r="H432" s="43"/>
      <c r="I432" s="1"/>
      <c r="J432" s="43"/>
      <c r="K432" s="1"/>
      <c r="L432" s="1"/>
      <c r="M432" s="13"/>
      <c r="N432" s="2"/>
      <c r="O432" s="2"/>
      <c r="P432" s="2"/>
      <c r="Q432" s="2"/>
    </row>
    <row r="433" thickBot="1">
      <c r="A433" s="10"/>
      <c r="B433" s="53" t="s">
        <v>127</v>
      </c>
      <c r="C433" s="54"/>
      <c r="D433" s="54"/>
      <c r="E433" s="55" t="s">
        <v>1718</v>
      </c>
      <c r="F433" s="54"/>
      <c r="G433" s="54"/>
      <c r="H433" s="56"/>
      <c r="I433" s="54"/>
      <c r="J433" s="56"/>
      <c r="K433" s="54"/>
      <c r="L433" s="54"/>
      <c r="M433" s="13"/>
      <c r="N433" s="2"/>
      <c r="O433" s="2"/>
      <c r="P433" s="2"/>
      <c r="Q433" s="2"/>
    </row>
    <row r="434" thickTop="1" thickBot="1" ht="25" customHeight="1">
      <c r="A434" s="10"/>
      <c r="B434" s="1"/>
      <c r="C434" s="62">
        <v>789</v>
      </c>
      <c r="D434" s="1"/>
      <c r="E434" s="63" t="s">
        <v>1286</v>
      </c>
      <c r="F434" s="1"/>
      <c r="G434" s="64" t="s">
        <v>137</v>
      </c>
      <c r="H434" s="65">
        <f>J428+J431</f>
        <v>12690.240000000002</v>
      </c>
      <c r="I434" s="64" t="s">
        <v>138</v>
      </c>
      <c r="J434" s="66">
        <f>(L434-H434)</f>
        <v>2664.9499999999989</v>
      </c>
      <c r="K434" s="64" t="s">
        <v>139</v>
      </c>
      <c r="L434" s="67">
        <f>ROUND((J428+J431)*1.21,2)</f>
        <v>15355.190000000001</v>
      </c>
      <c r="M434" s="13"/>
      <c r="N434" s="2"/>
      <c r="O434" s="2"/>
      <c r="P434" s="2"/>
      <c r="Q434" s="33">
        <f>0+Q428+Q431</f>
        <v>12690.240000000002</v>
      </c>
      <c r="R434" s="9">
        <f>0+R428+R431</f>
        <v>0</v>
      </c>
      <c r="S434" s="68">
        <f>Q434*(1+J434)+R434</f>
        <v>33831545.327999987</v>
      </c>
    </row>
    <row r="435" thickTop="1" thickBot="1" ht="25" customHeight="1">
      <c r="A435" s="10"/>
      <c r="B435" s="69"/>
      <c r="C435" s="69"/>
      <c r="D435" s="69"/>
      <c r="E435" s="70"/>
      <c r="F435" s="69"/>
      <c r="G435" s="71" t="s">
        <v>140</v>
      </c>
      <c r="H435" s="72">
        <f>0+J428+J431</f>
        <v>12690.240000000002</v>
      </c>
      <c r="I435" s="71" t="s">
        <v>141</v>
      </c>
      <c r="J435" s="73">
        <f>0+J434</f>
        <v>2664.9499999999989</v>
      </c>
      <c r="K435" s="71" t="s">
        <v>142</v>
      </c>
      <c r="L435" s="74">
        <f>0+L434</f>
        <v>15355.190000000001</v>
      </c>
      <c r="M435" s="13"/>
      <c r="N435" s="2"/>
      <c r="O435" s="2"/>
      <c r="P435" s="2"/>
      <c r="Q435" s="2"/>
    </row>
    <row r="436" ht="40" customHeight="1">
      <c r="A436" s="10"/>
      <c r="B436" s="75" t="s">
        <v>178</v>
      </c>
      <c r="C436" s="1"/>
      <c r="D436" s="1"/>
      <c r="E436" s="1"/>
      <c r="F436" s="1"/>
      <c r="G436" s="1"/>
      <c r="H436" s="43"/>
      <c r="I436" s="1"/>
      <c r="J436" s="43"/>
      <c r="K436" s="1"/>
      <c r="L436" s="1"/>
      <c r="M436" s="13"/>
      <c r="N436" s="2"/>
      <c r="O436" s="2"/>
      <c r="P436" s="2"/>
      <c r="Q436" s="2"/>
    </row>
    <row r="437">
      <c r="A437" s="10"/>
      <c r="B437" s="44">
        <v>855</v>
      </c>
      <c r="C437" s="45" t="s">
        <v>1719</v>
      </c>
      <c r="D437" s="45" t="s">
        <v>7</v>
      </c>
      <c r="E437" s="45" t="s">
        <v>1720</v>
      </c>
      <c r="F437" s="45" t="s">
        <v>7</v>
      </c>
      <c r="G437" s="46" t="s">
        <v>146</v>
      </c>
      <c r="H437" s="47">
        <v>2</v>
      </c>
      <c r="I437" s="26">
        <v>10000</v>
      </c>
      <c r="J437" s="48">
        <f>ROUND(H437*I437,2)</f>
        <v>20000</v>
      </c>
      <c r="K437" s="49">
        <v>0.20999999999999999</v>
      </c>
      <c r="L437" s="50">
        <f>ROUND(J437*1.21,2)</f>
        <v>24200</v>
      </c>
      <c r="M437" s="13"/>
      <c r="N437" s="2"/>
      <c r="O437" s="2"/>
      <c r="P437" s="2"/>
      <c r="Q437" s="33">
        <f>IF(ISNUMBER(K437),IF(H437&gt;0,IF(I437&gt;0,J437,0),0),0)</f>
        <v>20000</v>
      </c>
      <c r="R437" s="9">
        <f>IF(ISNUMBER(K437)=FALSE,J437,0)</f>
        <v>0</v>
      </c>
    </row>
    <row r="438">
      <c r="A438" s="10"/>
      <c r="B438" s="51" t="s">
        <v>125</v>
      </c>
      <c r="C438" s="1"/>
      <c r="D438" s="1"/>
      <c r="E438" s="52" t="s">
        <v>1720</v>
      </c>
      <c r="F438" s="1"/>
      <c r="G438" s="1"/>
      <c r="H438" s="43"/>
      <c r="I438" s="1"/>
      <c r="J438" s="43"/>
      <c r="K438" s="1"/>
      <c r="L438" s="1"/>
      <c r="M438" s="13"/>
      <c r="N438" s="2"/>
      <c r="O438" s="2"/>
      <c r="P438" s="2"/>
      <c r="Q438" s="2"/>
    </row>
    <row r="439" thickBot="1">
      <c r="A439" s="10"/>
      <c r="B439" s="53" t="s">
        <v>127</v>
      </c>
      <c r="C439" s="54"/>
      <c r="D439" s="54"/>
      <c r="E439" s="55" t="s">
        <v>7</v>
      </c>
      <c r="F439" s="54"/>
      <c r="G439" s="54"/>
      <c r="H439" s="56"/>
      <c r="I439" s="54"/>
      <c r="J439" s="56"/>
      <c r="K439" s="54"/>
      <c r="L439" s="54"/>
      <c r="M439" s="13"/>
      <c r="N439" s="2"/>
      <c r="O439" s="2"/>
      <c r="P439" s="2"/>
      <c r="Q439" s="2"/>
    </row>
    <row r="440" thickTop="1">
      <c r="A440" s="10"/>
      <c r="B440" s="44">
        <v>907</v>
      </c>
      <c r="C440" s="45" t="s">
        <v>1721</v>
      </c>
      <c r="D440" s="45" t="s">
        <v>7</v>
      </c>
      <c r="E440" s="45" t="s">
        <v>1722</v>
      </c>
      <c r="F440" s="45" t="s">
        <v>7</v>
      </c>
      <c r="G440" s="46" t="s">
        <v>146</v>
      </c>
      <c r="H440" s="57">
        <v>2</v>
      </c>
      <c r="I440" s="58">
        <v>1180</v>
      </c>
      <c r="J440" s="59">
        <f>ROUND(H440*I440,2)</f>
        <v>2360</v>
      </c>
      <c r="K440" s="60">
        <v>0.20999999999999999</v>
      </c>
      <c r="L440" s="61">
        <f>ROUND(J440*1.21,2)</f>
        <v>2855.5999999999999</v>
      </c>
      <c r="M440" s="13"/>
      <c r="N440" s="2"/>
      <c r="O440" s="2"/>
      <c r="P440" s="2"/>
      <c r="Q440" s="33">
        <f>IF(ISNUMBER(K440),IF(H440&gt;0,IF(I440&gt;0,J440,0),0),0)</f>
        <v>2360</v>
      </c>
      <c r="R440" s="9">
        <f>IF(ISNUMBER(K440)=FALSE,J440,0)</f>
        <v>0</v>
      </c>
    </row>
    <row r="441">
      <c r="A441" s="10"/>
      <c r="B441" s="51" t="s">
        <v>125</v>
      </c>
      <c r="C441" s="1"/>
      <c r="D441" s="1"/>
      <c r="E441" s="52" t="s">
        <v>1722</v>
      </c>
      <c r="F441" s="1"/>
      <c r="G441" s="1"/>
      <c r="H441" s="43"/>
      <c r="I441" s="1"/>
      <c r="J441" s="43"/>
      <c r="K441" s="1"/>
      <c r="L441" s="1"/>
      <c r="M441" s="13"/>
      <c r="N441" s="2"/>
      <c r="O441" s="2"/>
      <c r="P441" s="2"/>
      <c r="Q441" s="2"/>
    </row>
    <row r="442" thickBot="1">
      <c r="A442" s="10"/>
      <c r="B442" s="53" t="s">
        <v>127</v>
      </c>
      <c r="C442" s="54"/>
      <c r="D442" s="54"/>
      <c r="E442" s="55" t="s">
        <v>7</v>
      </c>
      <c r="F442" s="54"/>
      <c r="G442" s="54"/>
      <c r="H442" s="56"/>
      <c r="I442" s="54"/>
      <c r="J442" s="56"/>
      <c r="K442" s="54"/>
      <c r="L442" s="54"/>
      <c r="M442" s="13"/>
      <c r="N442" s="2"/>
      <c r="O442" s="2"/>
      <c r="P442" s="2"/>
      <c r="Q442" s="2"/>
    </row>
    <row r="443" thickTop="1">
      <c r="A443" s="10"/>
      <c r="B443" s="44">
        <v>908</v>
      </c>
      <c r="C443" s="45" t="s">
        <v>1560</v>
      </c>
      <c r="D443" s="45" t="s">
        <v>7</v>
      </c>
      <c r="E443" s="45" t="s">
        <v>1561</v>
      </c>
      <c r="F443" s="45" t="s">
        <v>7</v>
      </c>
      <c r="G443" s="46" t="s">
        <v>181</v>
      </c>
      <c r="H443" s="57">
        <v>100</v>
      </c>
      <c r="I443" s="58">
        <v>23.800000000000001</v>
      </c>
      <c r="J443" s="59">
        <f>ROUND(H443*I443,2)</f>
        <v>2380</v>
      </c>
      <c r="K443" s="60">
        <v>0.20999999999999999</v>
      </c>
      <c r="L443" s="61">
        <f>ROUND(J443*1.21,2)</f>
        <v>2879.8000000000002</v>
      </c>
      <c r="M443" s="13"/>
      <c r="N443" s="2"/>
      <c r="O443" s="2"/>
      <c r="P443" s="2"/>
      <c r="Q443" s="33">
        <f>IF(ISNUMBER(K443),IF(H443&gt;0,IF(I443&gt;0,J443,0),0),0)</f>
        <v>2380</v>
      </c>
      <c r="R443" s="9">
        <f>IF(ISNUMBER(K443)=FALSE,J443,0)</f>
        <v>0</v>
      </c>
    </row>
    <row r="444">
      <c r="A444" s="10"/>
      <c r="B444" s="51" t="s">
        <v>125</v>
      </c>
      <c r="C444" s="1"/>
      <c r="D444" s="1"/>
      <c r="E444" s="52" t="s">
        <v>1561</v>
      </c>
      <c r="F444" s="1"/>
      <c r="G444" s="1"/>
      <c r="H444" s="43"/>
      <c r="I444" s="1"/>
      <c r="J444" s="43"/>
      <c r="K444" s="1"/>
      <c r="L444" s="1"/>
      <c r="M444" s="13"/>
      <c r="N444" s="2"/>
      <c r="O444" s="2"/>
      <c r="P444" s="2"/>
      <c r="Q444" s="2"/>
    </row>
    <row r="445" thickBot="1">
      <c r="A445" s="10"/>
      <c r="B445" s="53" t="s">
        <v>127</v>
      </c>
      <c r="C445" s="54"/>
      <c r="D445" s="54"/>
      <c r="E445" s="55" t="s">
        <v>7</v>
      </c>
      <c r="F445" s="54"/>
      <c r="G445" s="54"/>
      <c r="H445" s="56"/>
      <c r="I445" s="54"/>
      <c r="J445" s="56"/>
      <c r="K445" s="54"/>
      <c r="L445" s="54"/>
      <c r="M445" s="13"/>
      <c r="N445" s="2"/>
      <c r="O445" s="2"/>
      <c r="P445" s="2"/>
      <c r="Q445" s="2"/>
    </row>
    <row r="446" thickTop="1">
      <c r="A446" s="10"/>
      <c r="B446" s="44">
        <v>909</v>
      </c>
      <c r="C446" s="45" t="s">
        <v>1562</v>
      </c>
      <c r="D446" s="45" t="s">
        <v>7</v>
      </c>
      <c r="E446" s="45" t="s">
        <v>1563</v>
      </c>
      <c r="F446" s="45" t="s">
        <v>7</v>
      </c>
      <c r="G446" s="46" t="s">
        <v>224</v>
      </c>
      <c r="H446" s="57">
        <v>4.5999999999999996</v>
      </c>
      <c r="I446" s="58">
        <v>4020</v>
      </c>
      <c r="J446" s="59">
        <f>ROUND(H446*I446,2)</f>
        <v>18492</v>
      </c>
      <c r="K446" s="60">
        <v>0.20999999999999999</v>
      </c>
      <c r="L446" s="61">
        <f>ROUND(J446*1.21,2)</f>
        <v>22375.32</v>
      </c>
      <c r="M446" s="13"/>
      <c r="N446" s="2"/>
      <c r="O446" s="2"/>
      <c r="P446" s="2"/>
      <c r="Q446" s="33">
        <f>IF(ISNUMBER(K446),IF(H446&gt;0,IF(I446&gt;0,J446,0),0),0)</f>
        <v>18492</v>
      </c>
      <c r="R446" s="9">
        <f>IF(ISNUMBER(K446)=FALSE,J446,0)</f>
        <v>0</v>
      </c>
    </row>
    <row r="447">
      <c r="A447" s="10"/>
      <c r="B447" s="51" t="s">
        <v>125</v>
      </c>
      <c r="C447" s="1"/>
      <c r="D447" s="1"/>
      <c r="E447" s="52" t="s">
        <v>1563</v>
      </c>
      <c r="F447" s="1"/>
      <c r="G447" s="1"/>
      <c r="H447" s="43"/>
      <c r="I447" s="1"/>
      <c r="J447" s="43"/>
      <c r="K447" s="1"/>
      <c r="L447" s="1"/>
      <c r="M447" s="13"/>
      <c r="N447" s="2"/>
      <c r="O447" s="2"/>
      <c r="P447" s="2"/>
      <c r="Q447" s="2"/>
    </row>
    <row r="448" thickBot="1">
      <c r="A448" s="10"/>
      <c r="B448" s="53" t="s">
        <v>127</v>
      </c>
      <c r="C448" s="54"/>
      <c r="D448" s="54"/>
      <c r="E448" s="55" t="s">
        <v>1723</v>
      </c>
      <c r="F448" s="54"/>
      <c r="G448" s="54"/>
      <c r="H448" s="56"/>
      <c r="I448" s="54"/>
      <c r="J448" s="56"/>
      <c r="K448" s="54"/>
      <c r="L448" s="54"/>
      <c r="M448" s="13"/>
      <c r="N448" s="2"/>
      <c r="O448" s="2"/>
      <c r="P448" s="2"/>
      <c r="Q448" s="2"/>
    </row>
    <row r="449" thickTop="1" thickBot="1" ht="25" customHeight="1">
      <c r="A449" s="10"/>
      <c r="B449" s="1"/>
      <c r="C449" s="62">
        <v>8</v>
      </c>
      <c r="D449" s="1"/>
      <c r="E449" s="63" t="s">
        <v>111</v>
      </c>
      <c r="F449" s="1"/>
      <c r="G449" s="64" t="s">
        <v>137</v>
      </c>
      <c r="H449" s="65">
        <f>J437+J440+J443+J446</f>
        <v>43232</v>
      </c>
      <c r="I449" s="64" t="s">
        <v>138</v>
      </c>
      <c r="J449" s="66">
        <f>(L449-H449)</f>
        <v>9078.7200000000012</v>
      </c>
      <c r="K449" s="64" t="s">
        <v>139</v>
      </c>
      <c r="L449" s="67">
        <f>ROUND((J437+J440+J443+J446)*1.21,2)</f>
        <v>52310.720000000001</v>
      </c>
      <c r="M449" s="13"/>
      <c r="N449" s="2"/>
      <c r="O449" s="2"/>
      <c r="P449" s="2"/>
      <c r="Q449" s="33">
        <f>0+Q437+Q440+Q443+Q446</f>
        <v>43232</v>
      </c>
      <c r="R449" s="9">
        <f>0+R437+R440+R443+R446</f>
        <v>0</v>
      </c>
      <c r="S449" s="68">
        <f>Q449*(1+J449)+R449</f>
        <v>392534455.04000002</v>
      </c>
    </row>
    <row r="450" thickTop="1" thickBot="1" ht="25" customHeight="1">
      <c r="A450" s="10"/>
      <c r="B450" s="69"/>
      <c r="C450" s="69"/>
      <c r="D450" s="69"/>
      <c r="E450" s="70"/>
      <c r="F450" s="69"/>
      <c r="G450" s="71" t="s">
        <v>140</v>
      </c>
      <c r="H450" s="72">
        <f>0+J437+J440+J443+J446</f>
        <v>43232</v>
      </c>
      <c r="I450" s="71" t="s">
        <v>141</v>
      </c>
      <c r="J450" s="73">
        <f>0+J449</f>
        <v>9078.7200000000012</v>
      </c>
      <c r="K450" s="71" t="s">
        <v>142</v>
      </c>
      <c r="L450" s="74">
        <f>0+L449</f>
        <v>52310.720000000001</v>
      </c>
      <c r="M450" s="13"/>
      <c r="N450" s="2"/>
      <c r="O450" s="2"/>
      <c r="P450" s="2"/>
      <c r="Q450" s="2"/>
    </row>
    <row r="451" ht="40" customHeight="1">
      <c r="A451" s="10"/>
      <c r="B451" s="75" t="s">
        <v>1565</v>
      </c>
      <c r="C451" s="1"/>
      <c r="D451" s="1"/>
      <c r="E451" s="1"/>
      <c r="F451" s="1"/>
      <c r="G451" s="1"/>
      <c r="H451" s="43"/>
      <c r="I451" s="1"/>
      <c r="J451" s="43"/>
      <c r="K451" s="1"/>
      <c r="L451" s="1"/>
      <c r="M451" s="13"/>
      <c r="N451" s="2"/>
      <c r="O451" s="2"/>
      <c r="P451" s="2"/>
      <c r="Q451" s="2"/>
    </row>
    <row r="452">
      <c r="A452" s="10"/>
      <c r="B452" s="44">
        <v>910</v>
      </c>
      <c r="C452" s="45" t="s">
        <v>1566</v>
      </c>
      <c r="D452" s="45" t="s">
        <v>7</v>
      </c>
      <c r="E452" s="45" t="s">
        <v>1567</v>
      </c>
      <c r="F452" s="45" t="s">
        <v>7</v>
      </c>
      <c r="G452" s="46" t="s">
        <v>499</v>
      </c>
      <c r="H452" s="47">
        <v>15.355</v>
      </c>
      <c r="I452" s="26">
        <v>57.899999999999999</v>
      </c>
      <c r="J452" s="48">
        <f>ROUND(H452*I452,2)</f>
        <v>889.04999999999995</v>
      </c>
      <c r="K452" s="49">
        <v>0.20999999999999999</v>
      </c>
      <c r="L452" s="50">
        <f>ROUND(J452*1.21,2)</f>
        <v>1075.75</v>
      </c>
      <c r="M452" s="13"/>
      <c r="N452" s="2"/>
      <c r="O452" s="2"/>
      <c r="P452" s="2"/>
      <c r="Q452" s="33">
        <f>IF(ISNUMBER(K452),IF(H452&gt;0,IF(I452&gt;0,J452,0),0),0)</f>
        <v>889.04999999999995</v>
      </c>
      <c r="R452" s="9">
        <f>IF(ISNUMBER(K452)=FALSE,J452,0)</f>
        <v>0</v>
      </c>
    </row>
    <row r="453">
      <c r="A453" s="10"/>
      <c r="B453" s="51" t="s">
        <v>125</v>
      </c>
      <c r="C453" s="1"/>
      <c r="D453" s="1"/>
      <c r="E453" s="52" t="s">
        <v>1567</v>
      </c>
      <c r="F453" s="1"/>
      <c r="G453" s="1"/>
      <c r="H453" s="43"/>
      <c r="I453" s="1"/>
      <c r="J453" s="43"/>
      <c r="K453" s="1"/>
      <c r="L453" s="1"/>
      <c r="M453" s="13"/>
      <c r="N453" s="2"/>
      <c r="O453" s="2"/>
      <c r="P453" s="2"/>
      <c r="Q453" s="2"/>
    </row>
    <row r="454" thickBot="1">
      <c r="A454" s="10"/>
      <c r="B454" s="53" t="s">
        <v>127</v>
      </c>
      <c r="C454" s="54"/>
      <c r="D454" s="54"/>
      <c r="E454" s="55" t="s">
        <v>1724</v>
      </c>
      <c r="F454" s="54"/>
      <c r="G454" s="54"/>
      <c r="H454" s="56"/>
      <c r="I454" s="54"/>
      <c r="J454" s="56"/>
      <c r="K454" s="54"/>
      <c r="L454" s="54"/>
      <c r="M454" s="13"/>
      <c r="N454" s="2"/>
      <c r="O454" s="2"/>
      <c r="P454" s="2"/>
      <c r="Q454" s="2"/>
    </row>
    <row r="455" thickTop="1">
      <c r="A455" s="10"/>
      <c r="B455" s="44">
        <v>911</v>
      </c>
      <c r="C455" s="45" t="s">
        <v>1569</v>
      </c>
      <c r="D455" s="45" t="s">
        <v>7</v>
      </c>
      <c r="E455" s="45" t="s">
        <v>1570</v>
      </c>
      <c r="F455" s="45" t="s">
        <v>7</v>
      </c>
      <c r="G455" s="46" t="s">
        <v>499</v>
      </c>
      <c r="H455" s="57">
        <v>291.745</v>
      </c>
      <c r="I455" s="58">
        <v>14.199999999999999</v>
      </c>
      <c r="J455" s="59">
        <f>ROUND(H455*I455,2)</f>
        <v>4142.7799999999997</v>
      </c>
      <c r="K455" s="60">
        <v>0.20999999999999999</v>
      </c>
      <c r="L455" s="61">
        <f>ROUND(J455*1.21,2)</f>
        <v>5012.7600000000002</v>
      </c>
      <c r="M455" s="13"/>
      <c r="N455" s="2"/>
      <c r="O455" s="2"/>
      <c r="P455" s="2"/>
      <c r="Q455" s="33">
        <f>IF(ISNUMBER(K455),IF(H455&gt;0,IF(I455&gt;0,J455,0),0),0)</f>
        <v>4142.7799999999997</v>
      </c>
      <c r="R455" s="9">
        <f>IF(ISNUMBER(K455)=FALSE,J455,0)</f>
        <v>0</v>
      </c>
    </row>
    <row r="456">
      <c r="A456" s="10"/>
      <c r="B456" s="51" t="s">
        <v>125</v>
      </c>
      <c r="C456" s="1"/>
      <c r="D456" s="1"/>
      <c r="E456" s="52" t="s">
        <v>1570</v>
      </c>
      <c r="F456" s="1"/>
      <c r="G456" s="1"/>
      <c r="H456" s="43"/>
      <c r="I456" s="1"/>
      <c r="J456" s="43"/>
      <c r="K456" s="1"/>
      <c r="L456" s="1"/>
      <c r="M456" s="13"/>
      <c r="N456" s="2"/>
      <c r="O456" s="2"/>
      <c r="P456" s="2"/>
      <c r="Q456" s="2"/>
    </row>
    <row r="457" thickBot="1">
      <c r="A457" s="10"/>
      <c r="B457" s="53" t="s">
        <v>127</v>
      </c>
      <c r="C457" s="54"/>
      <c r="D457" s="54"/>
      <c r="E457" s="55" t="s">
        <v>1725</v>
      </c>
      <c r="F457" s="54"/>
      <c r="G457" s="54"/>
      <c r="H457" s="56"/>
      <c r="I457" s="54"/>
      <c r="J457" s="56"/>
      <c r="K457" s="54"/>
      <c r="L457" s="54"/>
      <c r="M457" s="13"/>
      <c r="N457" s="2"/>
      <c r="O457" s="2"/>
      <c r="P457" s="2"/>
      <c r="Q457" s="2"/>
    </row>
    <row r="458" thickTop="1" thickBot="1" ht="25" customHeight="1">
      <c r="A458" s="10"/>
      <c r="B458" s="1"/>
      <c r="C458" s="62">
        <v>997</v>
      </c>
      <c r="D458" s="1"/>
      <c r="E458" s="63" t="s">
        <v>1287</v>
      </c>
      <c r="F458" s="1"/>
      <c r="G458" s="64" t="s">
        <v>137</v>
      </c>
      <c r="H458" s="65">
        <f>J452+J455</f>
        <v>5031.8299999999999</v>
      </c>
      <c r="I458" s="64" t="s">
        <v>138</v>
      </c>
      <c r="J458" s="66">
        <f>(L458-H458)</f>
        <v>1056.6800000000003</v>
      </c>
      <c r="K458" s="64" t="s">
        <v>139</v>
      </c>
      <c r="L458" s="67">
        <f>ROUND((J452+J455)*1.21,2)</f>
        <v>6088.5100000000002</v>
      </c>
      <c r="M458" s="13"/>
      <c r="N458" s="2"/>
      <c r="O458" s="2"/>
      <c r="P458" s="2"/>
      <c r="Q458" s="33">
        <f>0+Q452+Q455</f>
        <v>5031.8299999999999</v>
      </c>
      <c r="R458" s="9">
        <f>0+R452+R455</f>
        <v>0</v>
      </c>
      <c r="S458" s="68">
        <f>Q458*(1+J458)+R458</f>
        <v>5322065.9544000011</v>
      </c>
    </row>
    <row r="459" thickTop="1" thickBot="1" ht="25" customHeight="1">
      <c r="A459" s="10"/>
      <c r="B459" s="69"/>
      <c r="C459" s="69"/>
      <c r="D459" s="69"/>
      <c r="E459" s="70"/>
      <c r="F459" s="69"/>
      <c r="G459" s="71" t="s">
        <v>140</v>
      </c>
      <c r="H459" s="72">
        <f>0+J452+J455</f>
        <v>5031.8299999999999</v>
      </c>
      <c r="I459" s="71" t="s">
        <v>141</v>
      </c>
      <c r="J459" s="73">
        <f>0+J458</f>
        <v>1056.6800000000003</v>
      </c>
      <c r="K459" s="71" t="s">
        <v>142</v>
      </c>
      <c r="L459" s="74">
        <f>0+L458</f>
        <v>6088.5100000000002</v>
      </c>
      <c r="M459" s="13"/>
      <c r="N459" s="2"/>
      <c r="O459" s="2"/>
      <c r="P459" s="2"/>
      <c r="Q459" s="2"/>
    </row>
    <row r="460" ht="40" customHeight="1">
      <c r="A460" s="10"/>
      <c r="B460" s="75" t="s">
        <v>1572</v>
      </c>
      <c r="C460" s="1"/>
      <c r="D460" s="1"/>
      <c r="E460" s="1"/>
      <c r="F460" s="1"/>
      <c r="G460" s="1"/>
      <c r="H460" s="43"/>
      <c r="I460" s="1"/>
      <c r="J460" s="43"/>
      <c r="K460" s="1"/>
      <c r="L460" s="1"/>
      <c r="M460" s="13"/>
      <c r="N460" s="2"/>
      <c r="O460" s="2"/>
      <c r="P460" s="2"/>
      <c r="Q460" s="2"/>
    </row>
    <row r="461">
      <c r="A461" s="10"/>
      <c r="B461" s="44">
        <v>912</v>
      </c>
      <c r="C461" s="45" t="s">
        <v>1573</v>
      </c>
      <c r="D461" s="45" t="s">
        <v>7</v>
      </c>
      <c r="E461" s="45" t="s">
        <v>1574</v>
      </c>
      <c r="F461" s="45" t="s">
        <v>7</v>
      </c>
      <c r="G461" s="46" t="s">
        <v>499</v>
      </c>
      <c r="H461" s="47">
        <v>20.428999999999998</v>
      </c>
      <c r="I461" s="26">
        <v>448</v>
      </c>
      <c r="J461" s="48">
        <f>ROUND(H461*I461,2)</f>
        <v>9152.1900000000005</v>
      </c>
      <c r="K461" s="49">
        <v>0.20999999999999999</v>
      </c>
      <c r="L461" s="50">
        <f>ROUND(J461*1.21,2)</f>
        <v>11074.15</v>
      </c>
      <c r="M461" s="13"/>
      <c r="N461" s="2"/>
      <c r="O461" s="2"/>
      <c r="P461" s="2"/>
      <c r="Q461" s="33">
        <f>IF(ISNUMBER(K461),IF(H461&gt;0,IF(I461&gt;0,J461,0),0),0)</f>
        <v>9152.1900000000005</v>
      </c>
      <c r="R461" s="9">
        <f>IF(ISNUMBER(K461)=FALSE,J461,0)</f>
        <v>0</v>
      </c>
    </row>
    <row r="462">
      <c r="A462" s="10"/>
      <c r="B462" s="51" t="s">
        <v>125</v>
      </c>
      <c r="C462" s="1"/>
      <c r="D462" s="1"/>
      <c r="E462" s="52" t="s">
        <v>1574</v>
      </c>
      <c r="F462" s="1"/>
      <c r="G462" s="1"/>
      <c r="H462" s="43"/>
      <c r="I462" s="1"/>
      <c r="J462" s="43"/>
      <c r="K462" s="1"/>
      <c r="L462" s="1"/>
      <c r="M462" s="13"/>
      <c r="N462" s="2"/>
      <c r="O462" s="2"/>
      <c r="P462" s="2"/>
      <c r="Q462" s="2"/>
    </row>
    <row r="463" thickBot="1">
      <c r="A463" s="10"/>
      <c r="B463" s="53" t="s">
        <v>127</v>
      </c>
      <c r="C463" s="54"/>
      <c r="D463" s="54"/>
      <c r="E463" s="55" t="s">
        <v>1726</v>
      </c>
      <c r="F463" s="54"/>
      <c r="G463" s="54"/>
      <c r="H463" s="56"/>
      <c r="I463" s="54"/>
      <c r="J463" s="56"/>
      <c r="K463" s="54"/>
      <c r="L463" s="54"/>
      <c r="M463" s="13"/>
      <c r="N463" s="2"/>
      <c r="O463" s="2"/>
      <c r="P463" s="2"/>
      <c r="Q463" s="2"/>
    </row>
    <row r="464" thickTop="1" thickBot="1" ht="25" customHeight="1">
      <c r="A464" s="10"/>
      <c r="B464" s="1"/>
      <c r="C464" s="62">
        <v>998</v>
      </c>
      <c r="D464" s="1"/>
      <c r="E464" s="63" t="s">
        <v>1288</v>
      </c>
      <c r="F464" s="1"/>
      <c r="G464" s="64" t="s">
        <v>137</v>
      </c>
      <c r="H464" s="65">
        <f>0+J461</f>
        <v>9152.1900000000005</v>
      </c>
      <c r="I464" s="64" t="s">
        <v>138</v>
      </c>
      <c r="J464" s="66">
        <f>(L464-H464)</f>
        <v>1921.9599999999991</v>
      </c>
      <c r="K464" s="64" t="s">
        <v>139</v>
      </c>
      <c r="L464" s="67">
        <f>ROUND((0+J461)*1.21,2)</f>
        <v>11074.15</v>
      </c>
      <c r="M464" s="13"/>
      <c r="N464" s="2"/>
      <c r="O464" s="2"/>
      <c r="P464" s="2"/>
      <c r="Q464" s="33">
        <f>0+Q461</f>
        <v>9152.1900000000005</v>
      </c>
      <c r="R464" s="9">
        <f>0+R461</f>
        <v>0</v>
      </c>
      <c r="S464" s="68">
        <f>Q464*(1+J464)+R464</f>
        <v>17599295.282399993</v>
      </c>
    </row>
    <row r="465" thickTop="1" thickBot="1" ht="25" customHeight="1">
      <c r="A465" s="10"/>
      <c r="B465" s="69"/>
      <c r="C465" s="69"/>
      <c r="D465" s="69"/>
      <c r="E465" s="70"/>
      <c r="F465" s="69"/>
      <c r="G465" s="71" t="s">
        <v>140</v>
      </c>
      <c r="H465" s="72">
        <f>0+J461</f>
        <v>9152.1900000000005</v>
      </c>
      <c r="I465" s="71" t="s">
        <v>141</v>
      </c>
      <c r="J465" s="73">
        <f>0+J464</f>
        <v>1921.9599999999991</v>
      </c>
      <c r="K465" s="71" t="s">
        <v>142</v>
      </c>
      <c r="L465" s="74">
        <f>0+L464</f>
        <v>11074.15</v>
      </c>
      <c r="M465" s="13"/>
      <c r="N465" s="2"/>
      <c r="O465" s="2"/>
      <c r="P465" s="2"/>
      <c r="Q465" s="2"/>
    </row>
    <row r="466">
      <c r="A466" s="14"/>
      <c r="B466" s="4"/>
      <c r="C466" s="4"/>
      <c r="D466" s="4"/>
      <c r="E466" s="4"/>
      <c r="F466" s="4"/>
      <c r="G466" s="4"/>
      <c r="H466" s="76"/>
      <c r="I466" s="4"/>
      <c r="J466" s="76"/>
      <c r="K466" s="4"/>
      <c r="L466" s="4"/>
      <c r="M466" s="15"/>
      <c r="N466" s="2"/>
      <c r="O466" s="2"/>
      <c r="P466" s="2"/>
      <c r="Q466" s="2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2"/>
      <c r="O467" s="2"/>
      <c r="P467" s="2"/>
      <c r="Q467" s="2"/>
    </row>
  </sheetData>
  <mergeCells count="30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9:D39"/>
    <mergeCell ref="B40:D40"/>
    <mergeCell ref="B42:D42"/>
    <mergeCell ref="B43:D43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78:D78"/>
    <mergeCell ref="B79:D79"/>
    <mergeCell ref="B81:D81"/>
    <mergeCell ref="B82:D82"/>
    <mergeCell ref="B84:D84"/>
    <mergeCell ref="B85:D85"/>
    <mergeCell ref="B87:D87"/>
    <mergeCell ref="B88:D88"/>
    <mergeCell ref="B90:D90"/>
    <mergeCell ref="B91:D91"/>
    <mergeCell ref="B93:D93"/>
    <mergeCell ref="B94:D94"/>
    <mergeCell ref="B96:D96"/>
    <mergeCell ref="B97:D97"/>
    <mergeCell ref="B99:D99"/>
    <mergeCell ref="B100:D100"/>
    <mergeCell ref="B102:D102"/>
    <mergeCell ref="B103:D103"/>
    <mergeCell ref="B105:D105"/>
    <mergeCell ref="B106:D106"/>
    <mergeCell ref="B45:D45"/>
    <mergeCell ref="B46:D46"/>
    <mergeCell ref="B48:D48"/>
    <mergeCell ref="B49:D49"/>
    <mergeCell ref="B51:D51"/>
    <mergeCell ref="B52:D52"/>
    <mergeCell ref="B54:D54"/>
    <mergeCell ref="B55:D55"/>
    <mergeCell ref="B57:D57"/>
    <mergeCell ref="B58:D58"/>
    <mergeCell ref="B60:D60"/>
    <mergeCell ref="B61:D61"/>
    <mergeCell ref="B66:D66"/>
    <mergeCell ref="B67:D67"/>
    <mergeCell ref="B69:D69"/>
    <mergeCell ref="B70:D70"/>
    <mergeCell ref="B72:D72"/>
    <mergeCell ref="B73:D73"/>
    <mergeCell ref="B75:D75"/>
    <mergeCell ref="B76:D76"/>
    <mergeCell ref="B64:L64"/>
    <mergeCell ref="B108:D108"/>
    <mergeCell ref="B109:D109"/>
    <mergeCell ref="B111:D111"/>
    <mergeCell ref="B112:D112"/>
    <mergeCell ref="B114:D114"/>
    <mergeCell ref="B115:D115"/>
    <mergeCell ref="B117:D117"/>
    <mergeCell ref="B118:D118"/>
    <mergeCell ref="B120:D120"/>
    <mergeCell ref="B121:D121"/>
    <mergeCell ref="B123:D123"/>
    <mergeCell ref="B124:D124"/>
    <mergeCell ref="B126:D126"/>
    <mergeCell ref="B127:D127"/>
    <mergeCell ref="B129:D129"/>
    <mergeCell ref="B130:D130"/>
    <mergeCell ref="B132:D132"/>
    <mergeCell ref="B133:D133"/>
    <mergeCell ref="B135:D135"/>
    <mergeCell ref="B136:D136"/>
    <mergeCell ref="B204:D204"/>
    <mergeCell ref="B205:D205"/>
    <mergeCell ref="B207:D207"/>
    <mergeCell ref="B208:D208"/>
    <mergeCell ref="B210:D210"/>
    <mergeCell ref="B211:D211"/>
    <mergeCell ref="B213:D213"/>
    <mergeCell ref="B214:D214"/>
    <mergeCell ref="B216:D216"/>
    <mergeCell ref="B217:D217"/>
    <mergeCell ref="B219:D219"/>
    <mergeCell ref="B220:D220"/>
    <mergeCell ref="B222:D222"/>
    <mergeCell ref="B223:D223"/>
    <mergeCell ref="B225:D225"/>
    <mergeCell ref="B226:D226"/>
    <mergeCell ref="B228:D228"/>
    <mergeCell ref="B229:D229"/>
    <mergeCell ref="B231:D231"/>
    <mergeCell ref="B232:D232"/>
    <mergeCell ref="B234:D234"/>
    <mergeCell ref="B235:D235"/>
    <mergeCell ref="B237:D237"/>
    <mergeCell ref="B238:D238"/>
    <mergeCell ref="B240:D240"/>
    <mergeCell ref="B241:D241"/>
    <mergeCell ref="B243:D243"/>
    <mergeCell ref="B244:D244"/>
    <mergeCell ref="B246:D246"/>
    <mergeCell ref="B247:D247"/>
    <mergeCell ref="B249:D249"/>
    <mergeCell ref="B250:D250"/>
    <mergeCell ref="B252:D252"/>
    <mergeCell ref="B253:D253"/>
    <mergeCell ref="B255:D255"/>
    <mergeCell ref="B256:D256"/>
    <mergeCell ref="B258:D258"/>
    <mergeCell ref="B259:D259"/>
    <mergeCell ref="B261:D261"/>
    <mergeCell ref="B262:D262"/>
    <mergeCell ref="B264:D264"/>
    <mergeCell ref="B265:D265"/>
    <mergeCell ref="B267:D267"/>
    <mergeCell ref="B268:D268"/>
    <mergeCell ref="B270:D270"/>
    <mergeCell ref="B271:D271"/>
    <mergeCell ref="B273:D273"/>
    <mergeCell ref="B274:D274"/>
    <mergeCell ref="B276:D276"/>
    <mergeCell ref="B277:D277"/>
    <mergeCell ref="B279:D279"/>
    <mergeCell ref="B280:D280"/>
    <mergeCell ref="B282:D282"/>
    <mergeCell ref="B283:D283"/>
    <mergeCell ref="B285:D285"/>
    <mergeCell ref="B286:D286"/>
    <mergeCell ref="B288:D288"/>
    <mergeCell ref="B289:D289"/>
    <mergeCell ref="B291:D291"/>
    <mergeCell ref="B292:D292"/>
    <mergeCell ref="B294:D294"/>
    <mergeCell ref="B295:D295"/>
    <mergeCell ref="B297:D297"/>
    <mergeCell ref="B298:D298"/>
    <mergeCell ref="B300:D300"/>
    <mergeCell ref="B301:D301"/>
    <mergeCell ref="B303:D303"/>
    <mergeCell ref="B304:D304"/>
    <mergeCell ref="B306:D306"/>
    <mergeCell ref="B307:D307"/>
    <mergeCell ref="B309:D309"/>
    <mergeCell ref="B310:D310"/>
    <mergeCell ref="B312:D312"/>
    <mergeCell ref="B313:D313"/>
    <mergeCell ref="B315:D315"/>
    <mergeCell ref="B316:D316"/>
    <mergeCell ref="B318:D318"/>
    <mergeCell ref="B319:D319"/>
    <mergeCell ref="B321:D321"/>
    <mergeCell ref="B322:D322"/>
    <mergeCell ref="B138:D138"/>
    <mergeCell ref="B139:D139"/>
    <mergeCell ref="B141:D141"/>
    <mergeCell ref="B142:D142"/>
    <mergeCell ref="B144:D144"/>
    <mergeCell ref="B145:D145"/>
    <mergeCell ref="B147:D147"/>
    <mergeCell ref="B148:D148"/>
    <mergeCell ref="B150:D150"/>
    <mergeCell ref="B151:D151"/>
    <mergeCell ref="B153:D153"/>
    <mergeCell ref="B154:D154"/>
    <mergeCell ref="B156:D156"/>
    <mergeCell ref="B157:D157"/>
    <mergeCell ref="B159:D159"/>
    <mergeCell ref="B160:D160"/>
    <mergeCell ref="B162:D162"/>
    <mergeCell ref="B163:D163"/>
    <mergeCell ref="B166:L166"/>
    <mergeCell ref="B168:D168"/>
    <mergeCell ref="B169:D169"/>
    <mergeCell ref="B357:D357"/>
    <mergeCell ref="B358:D358"/>
    <mergeCell ref="B360:D360"/>
    <mergeCell ref="B361:D361"/>
    <mergeCell ref="B363:D363"/>
    <mergeCell ref="B364:D364"/>
    <mergeCell ref="B366:D366"/>
    <mergeCell ref="B367:D367"/>
    <mergeCell ref="B369:D369"/>
    <mergeCell ref="B370:D370"/>
    <mergeCell ref="B372:D372"/>
    <mergeCell ref="B373:D373"/>
    <mergeCell ref="B375:D375"/>
    <mergeCell ref="B376:D376"/>
    <mergeCell ref="B378:D378"/>
    <mergeCell ref="B379:D379"/>
    <mergeCell ref="B381:D381"/>
    <mergeCell ref="B382:D382"/>
    <mergeCell ref="B384:D384"/>
    <mergeCell ref="B385:D385"/>
    <mergeCell ref="B387:D387"/>
    <mergeCell ref="B388:D388"/>
    <mergeCell ref="B390:D390"/>
    <mergeCell ref="B391:D391"/>
    <mergeCell ref="B393:D393"/>
    <mergeCell ref="B394:D394"/>
    <mergeCell ref="B396:D396"/>
    <mergeCell ref="B397:D397"/>
    <mergeCell ref="B399:D399"/>
    <mergeCell ref="B400:D400"/>
    <mergeCell ref="B171:D171"/>
    <mergeCell ref="B172:D172"/>
    <mergeCell ref="B174:D174"/>
    <mergeCell ref="B175:D175"/>
    <mergeCell ref="B177:D177"/>
    <mergeCell ref="B178:D178"/>
    <mergeCell ref="B180:D180"/>
    <mergeCell ref="B181:D181"/>
    <mergeCell ref="B183:D183"/>
    <mergeCell ref="B184:D184"/>
    <mergeCell ref="B186:D186"/>
    <mergeCell ref="B187:D187"/>
    <mergeCell ref="B192:D192"/>
    <mergeCell ref="B193:D193"/>
    <mergeCell ref="B195:D195"/>
    <mergeCell ref="B196:D196"/>
    <mergeCell ref="B198:D198"/>
    <mergeCell ref="B199:D199"/>
    <mergeCell ref="B201:D201"/>
    <mergeCell ref="B202:D202"/>
    <mergeCell ref="B190:L190"/>
    <mergeCell ref="B324:D324"/>
    <mergeCell ref="B325:D325"/>
    <mergeCell ref="B327:D327"/>
    <mergeCell ref="B328:D328"/>
    <mergeCell ref="B330:D330"/>
    <mergeCell ref="B331:D331"/>
    <mergeCell ref="B333:D333"/>
    <mergeCell ref="B334:D334"/>
    <mergeCell ref="B336:D336"/>
    <mergeCell ref="B337:D337"/>
    <mergeCell ref="B339:D339"/>
    <mergeCell ref="B340:D340"/>
    <mergeCell ref="B342:D342"/>
    <mergeCell ref="B343:D343"/>
    <mergeCell ref="B348:D348"/>
    <mergeCell ref="B349:D349"/>
    <mergeCell ref="B351:D351"/>
    <mergeCell ref="B352:D352"/>
    <mergeCell ref="B354:D354"/>
    <mergeCell ref="B355:D355"/>
    <mergeCell ref="B346:L346"/>
    <mergeCell ref="B402:D402"/>
    <mergeCell ref="B403:D403"/>
    <mergeCell ref="B405:D405"/>
    <mergeCell ref="B406:D406"/>
    <mergeCell ref="B408:D408"/>
    <mergeCell ref="B409:D409"/>
    <mergeCell ref="B412:L412"/>
    <mergeCell ref="B414:D414"/>
    <mergeCell ref="B415:D415"/>
    <mergeCell ref="B417:D417"/>
    <mergeCell ref="B418:D418"/>
    <mergeCell ref="B420:D420"/>
    <mergeCell ref="B421:D421"/>
    <mergeCell ref="B423:D423"/>
    <mergeCell ref="B424:D424"/>
    <mergeCell ref="B427:L427"/>
    <mergeCell ref="B429:D429"/>
    <mergeCell ref="B430:D430"/>
    <mergeCell ref="B432:D432"/>
    <mergeCell ref="B433:D433"/>
    <mergeCell ref="B438:D438"/>
    <mergeCell ref="B439:D439"/>
    <mergeCell ref="B441:D441"/>
    <mergeCell ref="B442:D442"/>
    <mergeCell ref="B444:D444"/>
    <mergeCell ref="B445:D445"/>
    <mergeCell ref="B447:D447"/>
    <mergeCell ref="B448:D448"/>
    <mergeCell ref="B436:L436"/>
    <mergeCell ref="B453:D453"/>
    <mergeCell ref="B454:D454"/>
    <mergeCell ref="B456:D456"/>
    <mergeCell ref="B457:D457"/>
    <mergeCell ref="B451:L451"/>
    <mergeCell ref="B462:D462"/>
    <mergeCell ref="B463:D463"/>
    <mergeCell ref="B460:L46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0+(H56)</f>
        <v>14361213.52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0+H57</f>
        <v>14361213.52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1727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ROUND(0+((H56)*1.21),2)</f>
        <v>17377068.359999999</v>
      </c>
      <c r="K11" s="1"/>
      <c r="L11" s="1"/>
      <c r="M11" s="13"/>
      <c r="N11" s="2"/>
      <c r="O11" s="2"/>
      <c r="P11" s="2"/>
      <c r="Q11" s="33">
        <f>IF(SUM(K20)&gt;0,ROUND(SUM(S20)/SUM(K20)-1,8),0)</f>
        <v>3015854.8399999999</v>
      </c>
      <c r="R11" s="9">
        <f>AVERAGE(J56)</f>
        <v>3015854.8399999999</v>
      </c>
      <c r="S11" s="9">
        <f>J10*(1+Q11)</f>
        <v>43311349663778.953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0+J26+J29+J32+J35+J38+J41+J44+J47+J50+J53</f>
        <v>14361213.52</v>
      </c>
      <c r="L20" s="38">
        <f>0+L56</f>
        <v>17377068.359999999</v>
      </c>
      <c r="M20" s="13"/>
      <c r="N20" s="2"/>
      <c r="O20" s="2"/>
      <c r="P20" s="2"/>
      <c r="Q20" s="2"/>
      <c r="S20" s="9">
        <f>S56</f>
        <v>43311349663778.953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143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939</v>
      </c>
      <c r="C26" s="45" t="s">
        <v>818</v>
      </c>
      <c r="D26" s="45"/>
      <c r="E26" s="45" t="s">
        <v>819</v>
      </c>
      <c r="F26" s="45" t="s">
        <v>7</v>
      </c>
      <c r="G26" s="46" t="s">
        <v>224</v>
      </c>
      <c r="H26" s="47">
        <v>8584</v>
      </c>
      <c r="I26" s="26">
        <v>83.069999999999993</v>
      </c>
      <c r="J26" s="48">
        <f>ROUND(H26*I26,2)</f>
        <v>713072.88</v>
      </c>
      <c r="K26" s="49">
        <v>0.20999999999999999</v>
      </c>
      <c r="L26" s="50">
        <f>ROUND(J26*1.21,2)</f>
        <v>862818.18000000005</v>
      </c>
      <c r="M26" s="13"/>
      <c r="N26" s="2"/>
      <c r="O26" s="2"/>
      <c r="P26" s="2"/>
      <c r="Q26" s="33">
        <f>IF(ISNUMBER(K26),IF(H26&gt;0,IF(I26&gt;0,J26,0),0),0)</f>
        <v>713072.88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7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1728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>
      <c r="A29" s="10"/>
      <c r="B29" s="44">
        <v>940</v>
      </c>
      <c r="C29" s="45" t="s">
        <v>788</v>
      </c>
      <c r="D29" s="45"/>
      <c r="E29" s="45" t="s">
        <v>789</v>
      </c>
      <c r="F29" s="45" t="s">
        <v>7</v>
      </c>
      <c r="G29" s="46" t="s">
        <v>224</v>
      </c>
      <c r="H29" s="57">
        <v>2282</v>
      </c>
      <c r="I29" s="58">
        <v>83.069999999999993</v>
      </c>
      <c r="J29" s="59">
        <f>ROUND(H29*I29,2)</f>
        <v>189565.73999999999</v>
      </c>
      <c r="K29" s="60">
        <v>0.20999999999999999</v>
      </c>
      <c r="L29" s="61">
        <f>ROUND(J29*1.21,2)</f>
        <v>229374.54999999999</v>
      </c>
      <c r="M29" s="13"/>
      <c r="N29" s="2"/>
      <c r="O29" s="2"/>
      <c r="P29" s="2"/>
      <c r="Q29" s="33">
        <f>IF(ISNUMBER(K29),IF(H29&gt;0,IF(I29&gt;0,J29,0),0),0)</f>
        <v>189565.73999999999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7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1729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941</v>
      </c>
      <c r="C32" s="45" t="s">
        <v>1730</v>
      </c>
      <c r="D32" s="45"/>
      <c r="E32" s="45" t="s">
        <v>1731</v>
      </c>
      <c r="F32" s="45" t="s">
        <v>7</v>
      </c>
      <c r="G32" s="46" t="s">
        <v>224</v>
      </c>
      <c r="H32" s="57">
        <v>5095</v>
      </c>
      <c r="I32" s="58">
        <v>102.73999999999999</v>
      </c>
      <c r="J32" s="59">
        <f>ROUND(H32*I32,2)</f>
        <v>523460.29999999999</v>
      </c>
      <c r="K32" s="60">
        <v>0.20999999999999999</v>
      </c>
      <c r="L32" s="61">
        <f>ROUND(J32*1.21,2)</f>
        <v>633386.95999999996</v>
      </c>
      <c r="M32" s="13"/>
      <c r="N32" s="2"/>
      <c r="O32" s="2"/>
      <c r="P32" s="2"/>
      <c r="Q32" s="33">
        <f>IF(ISNUMBER(K32),IF(H32&gt;0,IF(I32&gt;0,J32,0),0),0)</f>
        <v>523460.29999999999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7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1732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942</v>
      </c>
      <c r="C35" s="45" t="s">
        <v>1733</v>
      </c>
      <c r="D35" s="45"/>
      <c r="E35" s="45" t="s">
        <v>1734</v>
      </c>
      <c r="F35" s="45" t="s">
        <v>7</v>
      </c>
      <c r="G35" s="46" t="s">
        <v>224</v>
      </c>
      <c r="H35" s="57">
        <v>2000</v>
      </c>
      <c r="I35" s="58">
        <v>299.25</v>
      </c>
      <c r="J35" s="59">
        <f>ROUND(H35*I35,2)</f>
        <v>598500</v>
      </c>
      <c r="K35" s="60">
        <v>0.20999999999999999</v>
      </c>
      <c r="L35" s="61">
        <f>ROUND(J35*1.21,2)</f>
        <v>724185</v>
      </c>
      <c r="M35" s="13"/>
      <c r="N35" s="2"/>
      <c r="O35" s="2"/>
      <c r="P35" s="2"/>
      <c r="Q35" s="33">
        <f>IF(ISNUMBER(K35),IF(H35&gt;0,IF(I35&gt;0,J35,0),0),0)</f>
        <v>598500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7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1735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943</v>
      </c>
      <c r="C38" s="45" t="s">
        <v>1736</v>
      </c>
      <c r="D38" s="45"/>
      <c r="E38" s="45" t="s">
        <v>1737</v>
      </c>
      <c r="F38" s="45" t="s">
        <v>7</v>
      </c>
      <c r="G38" s="46" t="s">
        <v>224</v>
      </c>
      <c r="H38" s="57">
        <v>6651</v>
      </c>
      <c r="I38" s="58">
        <v>78</v>
      </c>
      <c r="J38" s="59">
        <f>ROUND(H38*I38,2)</f>
        <v>518778</v>
      </c>
      <c r="K38" s="60">
        <v>0.20999999999999999</v>
      </c>
      <c r="L38" s="61">
        <f>ROUND(J38*1.21,2)</f>
        <v>627721.38</v>
      </c>
      <c r="M38" s="13"/>
      <c r="N38" s="2"/>
      <c r="O38" s="2"/>
      <c r="P38" s="2"/>
      <c r="Q38" s="33">
        <f>IF(ISNUMBER(K38),IF(H38&gt;0,IF(I38&gt;0,J38,0),0),0)</f>
        <v>518778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1738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1739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944</v>
      </c>
      <c r="C41" s="45" t="s">
        <v>793</v>
      </c>
      <c r="D41" s="45"/>
      <c r="E41" s="45" t="s">
        <v>794</v>
      </c>
      <c r="F41" s="45" t="s">
        <v>7</v>
      </c>
      <c r="G41" s="46" t="s">
        <v>224</v>
      </c>
      <c r="H41" s="57">
        <v>10339</v>
      </c>
      <c r="I41" s="58">
        <v>139.31999999999999</v>
      </c>
      <c r="J41" s="59">
        <f>ROUND(H41*I41,2)</f>
        <v>1440429.48</v>
      </c>
      <c r="K41" s="60">
        <v>0.20999999999999999</v>
      </c>
      <c r="L41" s="61">
        <f>ROUND(J41*1.21,2)</f>
        <v>1742919.6699999999</v>
      </c>
      <c r="M41" s="13"/>
      <c r="N41" s="2"/>
      <c r="O41" s="2"/>
      <c r="P41" s="2"/>
      <c r="Q41" s="33">
        <f>IF(ISNUMBER(K41),IF(H41&gt;0,IF(I41&gt;0,J41,0),0),0)</f>
        <v>1440429.48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7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1740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945</v>
      </c>
      <c r="C44" s="45" t="s">
        <v>1741</v>
      </c>
      <c r="D44" s="45"/>
      <c r="E44" s="45" t="s">
        <v>1742</v>
      </c>
      <c r="F44" s="45" t="s">
        <v>7</v>
      </c>
      <c r="G44" s="46" t="s">
        <v>169</v>
      </c>
      <c r="H44" s="57">
        <v>95353.332999999999</v>
      </c>
      <c r="I44" s="58">
        <v>38.579999999999998</v>
      </c>
      <c r="J44" s="59">
        <f>ROUND(H44*I44,2)</f>
        <v>3678731.5899999999</v>
      </c>
      <c r="K44" s="60">
        <v>0.20999999999999999</v>
      </c>
      <c r="L44" s="61">
        <f>ROUND(J44*1.21,2)</f>
        <v>4451265.2199999997</v>
      </c>
      <c r="M44" s="13"/>
      <c r="N44" s="2"/>
      <c r="O44" s="2"/>
      <c r="P44" s="2"/>
      <c r="Q44" s="33">
        <f>IF(ISNUMBER(K44),IF(H44&gt;0,IF(I44&gt;0,J44,0),0),0)</f>
        <v>3678731.5899999999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1743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1744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946</v>
      </c>
      <c r="C47" s="45" t="s">
        <v>1745</v>
      </c>
      <c r="D47" s="45" t="s">
        <v>199</v>
      </c>
      <c r="E47" s="45" t="s">
        <v>1746</v>
      </c>
      <c r="F47" s="45" t="s">
        <v>7</v>
      </c>
      <c r="G47" s="46" t="s">
        <v>169</v>
      </c>
      <c r="H47" s="57">
        <v>34675</v>
      </c>
      <c r="I47" s="58">
        <v>134.24000000000001</v>
      </c>
      <c r="J47" s="59">
        <f>ROUND(H47*I47,2)</f>
        <v>4654772</v>
      </c>
      <c r="K47" s="60">
        <v>0.20999999999999999</v>
      </c>
      <c r="L47" s="61">
        <f>ROUND(J47*1.21,2)</f>
        <v>5632274.1200000001</v>
      </c>
      <c r="M47" s="13"/>
      <c r="N47" s="2"/>
      <c r="O47" s="2"/>
      <c r="P47" s="2"/>
      <c r="Q47" s="33">
        <f>IF(ISNUMBER(K47),IF(H47&gt;0,IF(I47&gt;0,J47,0),0),0)</f>
        <v>4654772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1747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1748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>
      <c r="A50" s="10"/>
      <c r="B50" s="44">
        <v>947</v>
      </c>
      <c r="C50" s="45" t="s">
        <v>1745</v>
      </c>
      <c r="D50" s="45" t="s">
        <v>202</v>
      </c>
      <c r="E50" s="45" t="s">
        <v>1746</v>
      </c>
      <c r="F50" s="45" t="s">
        <v>7</v>
      </c>
      <c r="G50" s="46" t="s">
        <v>169</v>
      </c>
      <c r="H50" s="57">
        <v>4831</v>
      </c>
      <c r="I50" s="58">
        <v>134.24000000000001</v>
      </c>
      <c r="J50" s="59">
        <f>ROUND(H50*I50,2)</f>
        <v>648513.43999999994</v>
      </c>
      <c r="K50" s="60">
        <v>0.20999999999999999</v>
      </c>
      <c r="L50" s="61">
        <f>ROUND(J50*1.21,2)</f>
        <v>784701.26000000001</v>
      </c>
      <c r="M50" s="13"/>
      <c r="N50" s="2"/>
      <c r="O50" s="2"/>
      <c r="P50" s="2"/>
      <c r="Q50" s="33">
        <f>IF(ISNUMBER(K50),IF(H50&gt;0,IF(I50&gt;0,J50,0),0),0)</f>
        <v>648513.43999999994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1749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1750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>
      <c r="A53" s="10"/>
      <c r="B53" s="44">
        <v>948</v>
      </c>
      <c r="C53" s="45" t="s">
        <v>807</v>
      </c>
      <c r="D53" s="45"/>
      <c r="E53" s="45" t="s">
        <v>808</v>
      </c>
      <c r="F53" s="45" t="s">
        <v>7</v>
      </c>
      <c r="G53" s="46" t="s">
        <v>224</v>
      </c>
      <c r="H53" s="57">
        <v>17961</v>
      </c>
      <c r="I53" s="58">
        <v>77.689999999999998</v>
      </c>
      <c r="J53" s="59">
        <f>ROUND(H53*I53,2)</f>
        <v>1395390.0900000001</v>
      </c>
      <c r="K53" s="60">
        <v>0.20999999999999999</v>
      </c>
      <c r="L53" s="61">
        <f>ROUND(J53*1.21,2)</f>
        <v>1688422.01</v>
      </c>
      <c r="M53" s="13"/>
      <c r="N53" s="2"/>
      <c r="O53" s="2"/>
      <c r="P53" s="2"/>
      <c r="Q53" s="33">
        <f>IF(ISNUMBER(K53),IF(H53&gt;0,IF(I53&gt;0,J53,0),0),0)</f>
        <v>1395390.0900000001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7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1751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 thickBot="1" ht="25" customHeight="1">
      <c r="A56" s="10"/>
      <c r="B56" s="1"/>
      <c r="C56" s="62">
        <v>1</v>
      </c>
      <c r="D56" s="1"/>
      <c r="E56" s="63" t="s">
        <v>109</v>
      </c>
      <c r="F56" s="1"/>
      <c r="G56" s="64" t="s">
        <v>137</v>
      </c>
      <c r="H56" s="65">
        <f>J26+J29+J32+J35+J38+J41+J44+J47+J50+J53</f>
        <v>14361213.52</v>
      </c>
      <c r="I56" s="64" t="s">
        <v>138</v>
      </c>
      <c r="J56" s="66">
        <f>(L56-H56)</f>
        <v>3015854.8399999999</v>
      </c>
      <c r="K56" s="64" t="s">
        <v>139</v>
      </c>
      <c r="L56" s="67">
        <f>ROUND((J26+J29+J32+J35+J38+J41+J44+J47+J50+J53)*1.21,2)</f>
        <v>17377068.359999999</v>
      </c>
      <c r="M56" s="13"/>
      <c r="N56" s="2"/>
      <c r="O56" s="2"/>
      <c r="P56" s="2"/>
      <c r="Q56" s="33">
        <f>0+Q26+Q29+Q32+Q35+Q38+Q41+Q44+Q47+Q50+Q53</f>
        <v>14361213.52</v>
      </c>
      <c r="R56" s="9">
        <f>0+R26+R29+R32+R35+R38+R41+R44+R47+R50+R53</f>
        <v>0</v>
      </c>
      <c r="S56" s="68">
        <f>Q56*(1+J56)+R56</f>
        <v>43311349663778.953</v>
      </c>
    </row>
    <row r="57" thickTop="1" thickBot="1" ht="25" customHeight="1">
      <c r="A57" s="10"/>
      <c r="B57" s="69"/>
      <c r="C57" s="69"/>
      <c r="D57" s="69"/>
      <c r="E57" s="70"/>
      <c r="F57" s="69"/>
      <c r="G57" s="71" t="s">
        <v>140</v>
      </c>
      <c r="H57" s="72">
        <f>0+J26+J29+J32+J35+J38+J41+J44+J47+J50+J53</f>
        <v>14361213.52</v>
      </c>
      <c r="I57" s="71" t="s">
        <v>141</v>
      </c>
      <c r="J57" s="73">
        <f>0+J56</f>
        <v>3015854.8399999999</v>
      </c>
      <c r="K57" s="71" t="s">
        <v>142</v>
      </c>
      <c r="L57" s="74">
        <f>0+L56</f>
        <v>17377068.359999999</v>
      </c>
      <c r="M57" s="13"/>
      <c r="N57" s="2"/>
      <c r="O57" s="2"/>
      <c r="P57" s="2"/>
      <c r="Q57" s="2"/>
    </row>
    <row r="58">
      <c r="A58" s="14"/>
      <c r="B58" s="4"/>
      <c r="C58" s="4"/>
      <c r="D58" s="4"/>
      <c r="E58" s="4"/>
      <c r="F58" s="4"/>
      <c r="G58" s="4"/>
      <c r="H58" s="76"/>
      <c r="I58" s="4"/>
      <c r="J58" s="76"/>
      <c r="K58" s="4"/>
      <c r="L58" s="4"/>
      <c r="M58" s="15"/>
      <c r="N58" s="2"/>
      <c r="O58" s="2"/>
      <c r="P58" s="2"/>
      <c r="Q58" s="2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"/>
      <c r="O59" s="2"/>
      <c r="P59" s="2"/>
      <c r="Q59" s="2"/>
    </row>
  </sheetData>
  <mergeCells count="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51:D51"/>
    <mergeCell ref="B52:D52"/>
    <mergeCell ref="B54:D54"/>
    <mergeCell ref="B55:D55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0+(H32+H41+H47+H56)</f>
        <v>4691202.4100000001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0+H33+H42+H48+H57</f>
        <v>4691202.4100000001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1752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ROUND(0+((H32+H41+H47+H56)*1.21),2)</f>
        <v>5676354.9199999999</v>
      </c>
      <c r="K11" s="1"/>
      <c r="L11" s="1"/>
      <c r="M11" s="13"/>
      <c r="N11" s="2"/>
      <c r="O11" s="2"/>
      <c r="P11" s="2"/>
      <c r="Q11" s="33">
        <f>IF(SUM(K20:K23)&gt;0,ROUND(SUM(S20:S23)/SUM(K20:K23)-1,8),0)</f>
        <v>366568.38908075</v>
      </c>
      <c r="R11" s="9">
        <f>AVERAGE(J32,J41,J47,J56)</f>
        <v>246288.12749999994</v>
      </c>
      <c r="S11" s="9">
        <f>J10*(1+Q11)</f>
        <v>1719651201487.842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2</v>
      </c>
      <c r="C20" s="1"/>
      <c r="D20" s="1"/>
      <c r="E20" s="37" t="s">
        <v>192</v>
      </c>
      <c r="F20" s="1"/>
      <c r="G20" s="1"/>
      <c r="H20" s="1"/>
      <c r="I20" s="1"/>
      <c r="J20" s="1"/>
      <c r="K20" s="38">
        <f>0+J29</f>
        <v>254838.98000000001</v>
      </c>
      <c r="L20" s="38">
        <f>0+L32</f>
        <v>308355.16999999998</v>
      </c>
      <c r="M20" s="13"/>
      <c r="N20" s="2"/>
      <c r="O20" s="2"/>
      <c r="P20" s="2"/>
      <c r="Q20" s="2"/>
      <c r="S20" s="9">
        <f>S32</f>
        <v>13638266112.066195</v>
      </c>
    </row>
    <row r="21">
      <c r="A21" s="10"/>
      <c r="B21" s="36">
        <v>3</v>
      </c>
      <c r="C21" s="1"/>
      <c r="D21" s="1"/>
      <c r="E21" s="37" t="s">
        <v>1753</v>
      </c>
      <c r="F21" s="1"/>
      <c r="G21" s="1"/>
      <c r="H21" s="1"/>
      <c r="I21" s="1"/>
      <c r="J21" s="1"/>
      <c r="K21" s="38">
        <f>0+J35+J38</f>
        <v>1641215.52</v>
      </c>
      <c r="L21" s="38">
        <f>0+L41</f>
        <v>1985870.78</v>
      </c>
      <c r="M21" s="13"/>
      <c r="N21" s="2"/>
      <c r="O21" s="2"/>
      <c r="P21" s="2"/>
      <c r="Q21" s="2"/>
      <c r="S21" s="9">
        <f>S41</f>
        <v>565655202977.15527</v>
      </c>
    </row>
    <row r="22">
      <c r="A22" s="10"/>
      <c r="B22" s="36">
        <v>4</v>
      </c>
      <c r="C22" s="1"/>
      <c r="D22" s="1"/>
      <c r="E22" s="37" t="s">
        <v>193</v>
      </c>
      <c r="F22" s="1"/>
      <c r="G22" s="1"/>
      <c r="H22" s="1"/>
      <c r="I22" s="1"/>
      <c r="J22" s="1"/>
      <c r="K22" s="38">
        <f>0+J44</f>
        <v>524694.89000000001</v>
      </c>
      <c r="L22" s="38">
        <f>0+L47</f>
        <v>634880.81999999995</v>
      </c>
      <c r="M22" s="13"/>
      <c r="N22" s="2"/>
      <c r="O22" s="2"/>
      <c r="P22" s="2"/>
      <c r="Q22" s="2"/>
      <c r="S22" s="9">
        <f>S47</f>
        <v>57814519115.787666</v>
      </c>
    </row>
    <row r="23">
      <c r="A23" s="10"/>
      <c r="B23" s="36">
        <v>7</v>
      </c>
      <c r="C23" s="1"/>
      <c r="D23" s="1"/>
      <c r="E23" s="37" t="s">
        <v>110</v>
      </c>
      <c r="F23" s="1"/>
      <c r="G23" s="1"/>
      <c r="H23" s="1"/>
      <c r="I23" s="1"/>
      <c r="J23" s="1"/>
      <c r="K23" s="38">
        <f>0+J50+J53</f>
        <v>2270453.02</v>
      </c>
      <c r="L23" s="38">
        <f>0+L56</f>
        <v>2747248.1499999999</v>
      </c>
      <c r="M23" s="13"/>
      <c r="N23" s="2"/>
      <c r="O23" s="2"/>
      <c r="P23" s="2"/>
      <c r="Q23" s="2"/>
      <c r="S23" s="9">
        <f>S56</f>
        <v>1082543213282.8124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28" t="s">
        <v>113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40"/>
      <c r="N26" s="2"/>
      <c r="O26" s="2"/>
      <c r="P26" s="2"/>
      <c r="Q26" s="2"/>
    </row>
    <row r="27" ht="18" customHeight="1">
      <c r="A27" s="10"/>
      <c r="B27" s="34" t="s">
        <v>114</v>
      </c>
      <c r="C27" s="34" t="s">
        <v>106</v>
      </c>
      <c r="D27" s="34" t="s">
        <v>115</v>
      </c>
      <c r="E27" s="34" t="s">
        <v>107</v>
      </c>
      <c r="F27" s="34" t="s">
        <v>116</v>
      </c>
      <c r="G27" s="35" t="s">
        <v>117</v>
      </c>
      <c r="H27" s="23" t="s">
        <v>118</v>
      </c>
      <c r="I27" s="23" t="s">
        <v>119</v>
      </c>
      <c r="J27" s="23" t="s">
        <v>17</v>
      </c>
      <c r="K27" s="35" t="s">
        <v>120</v>
      </c>
      <c r="L27" s="23" t="s">
        <v>18</v>
      </c>
      <c r="M27" s="41"/>
      <c r="N27" s="2"/>
      <c r="O27" s="2"/>
      <c r="P27" s="2"/>
      <c r="Q27" s="2"/>
    </row>
    <row r="28" ht="40" customHeight="1">
      <c r="A28" s="10"/>
      <c r="B28" s="42" t="s">
        <v>278</v>
      </c>
      <c r="C28" s="1"/>
      <c r="D28" s="1"/>
      <c r="E28" s="1"/>
      <c r="F28" s="1"/>
      <c r="G28" s="1"/>
      <c r="H28" s="43"/>
      <c r="I28" s="1"/>
      <c r="J28" s="43"/>
      <c r="K28" s="1"/>
      <c r="L28" s="1"/>
      <c r="M28" s="13"/>
      <c r="N28" s="2"/>
      <c r="O28" s="2"/>
      <c r="P28" s="2"/>
      <c r="Q28" s="2"/>
    </row>
    <row r="29">
      <c r="A29" s="10"/>
      <c r="B29" s="44">
        <v>949</v>
      </c>
      <c r="C29" s="45" t="s">
        <v>1754</v>
      </c>
      <c r="D29" s="45"/>
      <c r="E29" s="45" t="s">
        <v>1755</v>
      </c>
      <c r="F29" s="45" t="s">
        <v>7</v>
      </c>
      <c r="G29" s="46" t="s">
        <v>169</v>
      </c>
      <c r="H29" s="47">
        <v>2914.444</v>
      </c>
      <c r="I29" s="26">
        <v>87.439999999999998</v>
      </c>
      <c r="J29" s="48">
        <f>ROUND(H29*I29,2)</f>
        <v>254838.98000000001</v>
      </c>
      <c r="K29" s="49">
        <v>0.20999999999999999</v>
      </c>
      <c r="L29" s="50">
        <f>ROUND(J29*1.21,2)</f>
        <v>308355.16999999998</v>
      </c>
      <c r="M29" s="13"/>
      <c r="N29" s="2"/>
      <c r="O29" s="2"/>
      <c r="P29" s="2"/>
      <c r="Q29" s="33">
        <f>IF(ISNUMBER(K29),IF(H29&gt;0,IF(I29&gt;0,J29,0),0),0)</f>
        <v>254838.98000000001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7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1756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 thickBot="1" ht="25" customHeight="1">
      <c r="A32" s="10"/>
      <c r="B32" s="1"/>
      <c r="C32" s="62">
        <v>2</v>
      </c>
      <c r="D32" s="1"/>
      <c r="E32" s="63" t="s">
        <v>192</v>
      </c>
      <c r="F32" s="1"/>
      <c r="G32" s="64" t="s">
        <v>137</v>
      </c>
      <c r="H32" s="65">
        <f>0+J29</f>
        <v>254838.98000000001</v>
      </c>
      <c r="I32" s="64" t="s">
        <v>138</v>
      </c>
      <c r="J32" s="66">
        <f>(L32-H32)</f>
        <v>53516.189999999973</v>
      </c>
      <c r="K32" s="64" t="s">
        <v>139</v>
      </c>
      <c r="L32" s="67">
        <f>ROUND((0+J29)*1.21,2)</f>
        <v>308355.16999999998</v>
      </c>
      <c r="M32" s="13"/>
      <c r="N32" s="2"/>
      <c r="O32" s="2"/>
      <c r="P32" s="2"/>
      <c r="Q32" s="33">
        <f>0+Q29</f>
        <v>254838.98000000001</v>
      </c>
      <c r="R32" s="9">
        <f>0+R29</f>
        <v>0</v>
      </c>
      <c r="S32" s="68">
        <f>Q32*(1+J32)+R32</f>
        <v>13638266112.066195</v>
      </c>
    </row>
    <row r="33" thickTop="1" thickBot="1" ht="25" customHeight="1">
      <c r="A33" s="10"/>
      <c r="B33" s="69"/>
      <c r="C33" s="69"/>
      <c r="D33" s="69"/>
      <c r="E33" s="70"/>
      <c r="F33" s="69"/>
      <c r="G33" s="71" t="s">
        <v>140</v>
      </c>
      <c r="H33" s="72">
        <f>0+J29</f>
        <v>254838.98000000001</v>
      </c>
      <c r="I33" s="71" t="s">
        <v>141</v>
      </c>
      <c r="J33" s="73">
        <f>0+J32</f>
        <v>53516.189999999973</v>
      </c>
      <c r="K33" s="71" t="s">
        <v>142</v>
      </c>
      <c r="L33" s="74">
        <f>0+L32</f>
        <v>308355.16999999998</v>
      </c>
      <c r="M33" s="13"/>
      <c r="N33" s="2"/>
      <c r="O33" s="2"/>
      <c r="P33" s="2"/>
      <c r="Q33" s="2"/>
    </row>
    <row r="34" ht="40" customHeight="1">
      <c r="A34" s="10"/>
      <c r="B34" s="75" t="s">
        <v>1757</v>
      </c>
      <c r="C34" s="1"/>
      <c r="D34" s="1"/>
      <c r="E34" s="1"/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>
      <c r="A35" s="10"/>
      <c r="B35" s="44">
        <v>950</v>
      </c>
      <c r="C35" s="45" t="s">
        <v>726</v>
      </c>
      <c r="D35" s="45"/>
      <c r="E35" s="45" t="s">
        <v>727</v>
      </c>
      <c r="F35" s="45" t="s">
        <v>7</v>
      </c>
      <c r="G35" s="46" t="s">
        <v>728</v>
      </c>
      <c r="H35" s="47">
        <v>1016</v>
      </c>
      <c r="I35" s="26">
        <v>1171.6800000000001</v>
      </c>
      <c r="J35" s="48">
        <f>ROUND(H35*I35,2)</f>
        <v>1190426.8799999999</v>
      </c>
      <c r="K35" s="49">
        <v>0.20999999999999999</v>
      </c>
      <c r="L35" s="50">
        <f>ROUND(J35*1.21,2)</f>
        <v>1440416.52</v>
      </c>
      <c r="M35" s="13"/>
      <c r="N35" s="2"/>
      <c r="O35" s="2"/>
      <c r="P35" s="2"/>
      <c r="Q35" s="33">
        <f>IF(ISNUMBER(K35),IF(H35&gt;0,IF(I35&gt;0,J35,0),0),0)</f>
        <v>1190426.8799999999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7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1758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951</v>
      </c>
      <c r="C38" s="45" t="s">
        <v>730</v>
      </c>
      <c r="D38" s="45"/>
      <c r="E38" s="45" t="s">
        <v>731</v>
      </c>
      <c r="F38" s="45" t="s">
        <v>7</v>
      </c>
      <c r="G38" s="46" t="s">
        <v>728</v>
      </c>
      <c r="H38" s="57">
        <v>339</v>
      </c>
      <c r="I38" s="58">
        <v>1329.76</v>
      </c>
      <c r="J38" s="59">
        <f>ROUND(H38*I38,2)</f>
        <v>450788.64000000001</v>
      </c>
      <c r="K38" s="60">
        <v>0.20999999999999999</v>
      </c>
      <c r="L38" s="61">
        <f>ROUND(J38*1.21,2)</f>
        <v>545454.25</v>
      </c>
      <c r="M38" s="13"/>
      <c r="N38" s="2"/>
      <c r="O38" s="2"/>
      <c r="P38" s="2"/>
      <c r="Q38" s="33">
        <f>IF(ISNUMBER(K38),IF(H38&gt;0,IF(I38&gt;0,J38,0),0),0)</f>
        <v>450788.64000000001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7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1759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 thickBot="1" ht="25" customHeight="1">
      <c r="A41" s="10"/>
      <c r="B41" s="1"/>
      <c r="C41" s="62">
        <v>3</v>
      </c>
      <c r="D41" s="1"/>
      <c r="E41" s="63" t="s">
        <v>1753</v>
      </c>
      <c r="F41" s="1"/>
      <c r="G41" s="64" t="s">
        <v>137</v>
      </c>
      <c r="H41" s="65">
        <f>J35+J38</f>
        <v>1641215.52</v>
      </c>
      <c r="I41" s="64" t="s">
        <v>138</v>
      </c>
      <c r="J41" s="66">
        <f>(L41-H41)</f>
        <v>344655.26000000001</v>
      </c>
      <c r="K41" s="64" t="s">
        <v>139</v>
      </c>
      <c r="L41" s="67">
        <f>ROUND((J35+J38)*1.21,2)</f>
        <v>1985870.78</v>
      </c>
      <c r="M41" s="13"/>
      <c r="N41" s="2"/>
      <c r="O41" s="2"/>
      <c r="P41" s="2"/>
      <c r="Q41" s="33">
        <f>0+Q35+Q38</f>
        <v>1641215.52</v>
      </c>
      <c r="R41" s="9">
        <f>0+R35+R38</f>
        <v>0</v>
      </c>
      <c r="S41" s="68">
        <f>Q41*(1+J41)+R41</f>
        <v>565655202977.15527</v>
      </c>
    </row>
    <row r="42" thickTop="1" thickBot="1" ht="25" customHeight="1">
      <c r="A42" s="10"/>
      <c r="B42" s="69"/>
      <c r="C42" s="69"/>
      <c r="D42" s="69"/>
      <c r="E42" s="70"/>
      <c r="F42" s="69"/>
      <c r="G42" s="71" t="s">
        <v>140</v>
      </c>
      <c r="H42" s="72">
        <f>0+J35+J38</f>
        <v>1641215.52</v>
      </c>
      <c r="I42" s="71" t="s">
        <v>141</v>
      </c>
      <c r="J42" s="73">
        <f>0+J41</f>
        <v>344655.26000000001</v>
      </c>
      <c r="K42" s="71" t="s">
        <v>142</v>
      </c>
      <c r="L42" s="74">
        <f>0+L41</f>
        <v>1985870.78</v>
      </c>
      <c r="M42" s="13"/>
      <c r="N42" s="2"/>
      <c r="O42" s="2"/>
      <c r="P42" s="2"/>
      <c r="Q42" s="2"/>
    </row>
    <row r="43" ht="40" customHeight="1">
      <c r="A43" s="10"/>
      <c r="B43" s="75" t="s">
        <v>298</v>
      </c>
      <c r="C43" s="1"/>
      <c r="D43" s="1"/>
      <c r="E43" s="1"/>
      <c r="F43" s="1"/>
      <c r="G43" s="1"/>
      <c r="H43" s="43"/>
      <c r="I43" s="1"/>
      <c r="J43" s="43"/>
      <c r="K43" s="1"/>
      <c r="L43" s="1"/>
      <c r="M43" s="13"/>
      <c r="N43" s="2"/>
      <c r="O43" s="2"/>
      <c r="P43" s="2"/>
      <c r="Q43" s="2"/>
    </row>
    <row r="44">
      <c r="A44" s="10"/>
      <c r="B44" s="44">
        <v>952</v>
      </c>
      <c r="C44" s="45" t="s">
        <v>308</v>
      </c>
      <c r="D44" s="45"/>
      <c r="E44" s="45" t="s">
        <v>309</v>
      </c>
      <c r="F44" s="45" t="s">
        <v>7</v>
      </c>
      <c r="G44" s="46" t="s">
        <v>224</v>
      </c>
      <c r="H44" s="47">
        <v>439.45400000000001</v>
      </c>
      <c r="I44" s="26">
        <v>1193.97</v>
      </c>
      <c r="J44" s="48">
        <f>ROUND(H44*I44,2)</f>
        <v>524694.89000000001</v>
      </c>
      <c r="K44" s="49">
        <v>0.20999999999999999</v>
      </c>
      <c r="L44" s="50">
        <f>ROUND(J44*1.21,2)</f>
        <v>634880.81999999995</v>
      </c>
      <c r="M44" s="13"/>
      <c r="N44" s="2"/>
      <c r="O44" s="2"/>
      <c r="P44" s="2"/>
      <c r="Q44" s="33">
        <f>IF(ISNUMBER(K44),IF(H44&gt;0,IF(I44&gt;0,J44,0),0),0)</f>
        <v>524694.89000000001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7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1760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 thickBot="1" ht="25" customHeight="1">
      <c r="A47" s="10"/>
      <c r="B47" s="1"/>
      <c r="C47" s="62">
        <v>4</v>
      </c>
      <c r="D47" s="1"/>
      <c r="E47" s="63" t="s">
        <v>193</v>
      </c>
      <c r="F47" s="1"/>
      <c r="G47" s="64" t="s">
        <v>137</v>
      </c>
      <c r="H47" s="65">
        <f>0+J44</f>
        <v>524694.89000000001</v>
      </c>
      <c r="I47" s="64" t="s">
        <v>138</v>
      </c>
      <c r="J47" s="66">
        <f>(L47-H47)</f>
        <v>110185.92999999993</v>
      </c>
      <c r="K47" s="64" t="s">
        <v>139</v>
      </c>
      <c r="L47" s="67">
        <f>ROUND((0+J44)*1.21,2)</f>
        <v>634880.81999999995</v>
      </c>
      <c r="M47" s="13"/>
      <c r="N47" s="2"/>
      <c r="O47" s="2"/>
      <c r="P47" s="2"/>
      <c r="Q47" s="33">
        <f>0+Q44</f>
        <v>524694.89000000001</v>
      </c>
      <c r="R47" s="9">
        <f>0+R44</f>
        <v>0</v>
      </c>
      <c r="S47" s="68">
        <f>Q47*(1+J47)+R47</f>
        <v>57814519115.787666</v>
      </c>
    </row>
    <row r="48" thickTop="1" thickBot="1" ht="25" customHeight="1">
      <c r="A48" s="10"/>
      <c r="B48" s="69"/>
      <c r="C48" s="69"/>
      <c r="D48" s="69"/>
      <c r="E48" s="70"/>
      <c r="F48" s="69"/>
      <c r="G48" s="71" t="s">
        <v>140</v>
      </c>
      <c r="H48" s="72">
        <f>0+J44</f>
        <v>524694.89000000001</v>
      </c>
      <c r="I48" s="71" t="s">
        <v>141</v>
      </c>
      <c r="J48" s="73">
        <f>0+J47</f>
        <v>110185.92999999993</v>
      </c>
      <c r="K48" s="71" t="s">
        <v>142</v>
      </c>
      <c r="L48" s="74">
        <f>0+L47</f>
        <v>634880.81999999995</v>
      </c>
      <c r="M48" s="13"/>
      <c r="N48" s="2"/>
      <c r="O48" s="2"/>
      <c r="P48" s="2"/>
      <c r="Q48" s="2"/>
    </row>
    <row r="49" ht="40" customHeight="1">
      <c r="A49" s="10"/>
      <c r="B49" s="75" t="s">
        <v>166</v>
      </c>
      <c r="C49" s="1"/>
      <c r="D49" s="1"/>
      <c r="E49" s="1"/>
      <c r="F49" s="1"/>
      <c r="G49" s="1"/>
      <c r="H49" s="43"/>
      <c r="I49" s="1"/>
      <c r="J49" s="43"/>
      <c r="K49" s="1"/>
      <c r="L49" s="1"/>
      <c r="M49" s="13"/>
      <c r="N49" s="2"/>
      <c r="O49" s="2"/>
      <c r="P49" s="2"/>
      <c r="Q49" s="2"/>
    </row>
    <row r="50">
      <c r="A50" s="10"/>
      <c r="B50" s="44">
        <v>953</v>
      </c>
      <c r="C50" s="45" t="s">
        <v>740</v>
      </c>
      <c r="D50" s="45"/>
      <c r="E50" s="45" t="s">
        <v>741</v>
      </c>
      <c r="F50" s="45" t="s">
        <v>7</v>
      </c>
      <c r="G50" s="46" t="s">
        <v>169</v>
      </c>
      <c r="H50" s="47">
        <v>7435.8540000000003</v>
      </c>
      <c r="I50" s="26">
        <v>285.04000000000002</v>
      </c>
      <c r="J50" s="48">
        <f>ROUND(H50*I50,2)</f>
        <v>2119515.8199999998</v>
      </c>
      <c r="K50" s="49">
        <v>0.20999999999999999</v>
      </c>
      <c r="L50" s="50">
        <f>ROUND(J50*1.21,2)</f>
        <v>2564614.1400000001</v>
      </c>
      <c r="M50" s="13"/>
      <c r="N50" s="2"/>
      <c r="O50" s="2"/>
      <c r="P50" s="2"/>
      <c r="Q50" s="33">
        <f>IF(ISNUMBER(K50),IF(H50&gt;0,IF(I50&gt;0,J50,0),0),0)</f>
        <v>2119515.8199999998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7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1761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>
      <c r="A53" s="10"/>
      <c r="B53" s="44">
        <v>954</v>
      </c>
      <c r="C53" s="45" t="s">
        <v>744</v>
      </c>
      <c r="D53" s="45"/>
      <c r="E53" s="45" t="s">
        <v>745</v>
      </c>
      <c r="F53" s="45" t="s">
        <v>7</v>
      </c>
      <c r="G53" s="46" t="s">
        <v>169</v>
      </c>
      <c r="H53" s="57">
        <v>30</v>
      </c>
      <c r="I53" s="58">
        <v>5031.2399999999998</v>
      </c>
      <c r="J53" s="59">
        <f>ROUND(H53*I53,2)</f>
        <v>150937.20000000001</v>
      </c>
      <c r="K53" s="60">
        <v>0.20999999999999999</v>
      </c>
      <c r="L53" s="61">
        <f>ROUND(J53*1.21,2)</f>
        <v>182634.01000000001</v>
      </c>
      <c r="M53" s="13"/>
      <c r="N53" s="2"/>
      <c r="O53" s="2"/>
      <c r="P53" s="2"/>
      <c r="Q53" s="33">
        <f>IF(ISNUMBER(K53),IF(H53&gt;0,IF(I53&gt;0,J53,0),0),0)</f>
        <v>150937.20000000001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1762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1763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 thickBot="1" ht="25" customHeight="1">
      <c r="A56" s="10"/>
      <c r="B56" s="1"/>
      <c r="C56" s="62">
        <v>7</v>
      </c>
      <c r="D56" s="1"/>
      <c r="E56" s="63" t="s">
        <v>110</v>
      </c>
      <c r="F56" s="1"/>
      <c r="G56" s="64" t="s">
        <v>137</v>
      </c>
      <c r="H56" s="65">
        <f>J50+J53</f>
        <v>2270453.02</v>
      </c>
      <c r="I56" s="64" t="s">
        <v>138</v>
      </c>
      <c r="J56" s="66">
        <f>(L56-H56)</f>
        <v>476795.12999999989</v>
      </c>
      <c r="K56" s="64" t="s">
        <v>139</v>
      </c>
      <c r="L56" s="67">
        <f>ROUND((J50+J53)*1.21,2)</f>
        <v>2747248.1499999999</v>
      </c>
      <c r="M56" s="13"/>
      <c r="N56" s="2"/>
      <c r="O56" s="2"/>
      <c r="P56" s="2"/>
      <c r="Q56" s="33">
        <f>0+Q50+Q53</f>
        <v>2270453.02</v>
      </c>
      <c r="R56" s="9">
        <f>0+R50+R53</f>
        <v>0</v>
      </c>
      <c r="S56" s="68">
        <f>Q56*(1+J56)+R56</f>
        <v>1082543213282.8124</v>
      </c>
    </row>
    <row r="57" thickTop="1" thickBot="1" ht="25" customHeight="1">
      <c r="A57" s="10"/>
      <c r="B57" s="69"/>
      <c r="C57" s="69"/>
      <c r="D57" s="69"/>
      <c r="E57" s="70"/>
      <c r="F57" s="69"/>
      <c r="G57" s="71" t="s">
        <v>140</v>
      </c>
      <c r="H57" s="72">
        <f>0+J50+J53</f>
        <v>2270453.02</v>
      </c>
      <c r="I57" s="71" t="s">
        <v>141</v>
      </c>
      <c r="J57" s="73">
        <f>0+J56</f>
        <v>476795.12999999989</v>
      </c>
      <c r="K57" s="71" t="s">
        <v>142</v>
      </c>
      <c r="L57" s="74">
        <f>0+L56</f>
        <v>2747248.1499999999</v>
      </c>
      <c r="M57" s="13"/>
      <c r="N57" s="2"/>
      <c r="O57" s="2"/>
      <c r="P57" s="2"/>
      <c r="Q57" s="2"/>
    </row>
    <row r="58">
      <c r="A58" s="14"/>
      <c r="B58" s="4"/>
      <c r="C58" s="4"/>
      <c r="D58" s="4"/>
      <c r="E58" s="4"/>
      <c r="F58" s="4"/>
      <c r="G58" s="4"/>
      <c r="H58" s="76"/>
      <c r="I58" s="4"/>
      <c r="J58" s="76"/>
      <c r="K58" s="4"/>
      <c r="L58" s="4"/>
      <c r="M58" s="15"/>
      <c r="N58" s="2"/>
      <c r="O58" s="2"/>
      <c r="P58" s="2"/>
      <c r="Q58" s="2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"/>
      <c r="O59" s="2"/>
      <c r="P59" s="2"/>
      <c r="Q59" s="2"/>
    </row>
  </sheetData>
  <mergeCells count="3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5:C26"/>
    <mergeCell ref="B30:D30"/>
    <mergeCell ref="B31:D31"/>
    <mergeCell ref="B28:L28"/>
    <mergeCell ref="B20:D20"/>
    <mergeCell ref="B36:D36"/>
    <mergeCell ref="B37:D37"/>
    <mergeCell ref="B39:D39"/>
    <mergeCell ref="B40:D40"/>
    <mergeCell ref="B34:L34"/>
    <mergeCell ref="B21:D21"/>
    <mergeCell ref="B45:D45"/>
    <mergeCell ref="B46:D46"/>
    <mergeCell ref="B43:L43"/>
    <mergeCell ref="B22:D22"/>
    <mergeCell ref="B51:D51"/>
    <mergeCell ref="B52:D52"/>
    <mergeCell ref="B54:D54"/>
    <mergeCell ref="B55:D55"/>
    <mergeCell ref="B49:L49"/>
    <mergeCell ref="B23:D2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0+(H39+H45+H54+H60+H69)</f>
        <v>2407135.4100000001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0+H40+H46+H55+H61+H70</f>
        <v>2407135.4100000001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1764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ROUND(0+((H39+H45+H54+H60+H69)*1.21),2)</f>
        <v>2912633.8500000001</v>
      </c>
      <c r="K11" s="1"/>
      <c r="L11" s="1"/>
      <c r="M11" s="13"/>
      <c r="N11" s="2"/>
      <c r="O11" s="2"/>
      <c r="P11" s="2"/>
      <c r="Q11" s="33">
        <f>IF(SUM(K20:K24)&gt;0,ROUND(SUM(S20:S24)/SUM(K20:K24)-1,8),0)</f>
        <v>154322.86478187999</v>
      </c>
      <c r="R11" s="9">
        <f>AVERAGE(J39,J45,J54,J60,J69)</f>
        <v>101099.68599999997</v>
      </c>
      <c r="S11" s="9">
        <f>J10*(1+Q11)</f>
        <v>371478439524.51526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0+J30+J33+J36</f>
        <v>302848.77000000002</v>
      </c>
      <c r="L20" s="38">
        <f>0+L39</f>
        <v>366447.01000000001</v>
      </c>
      <c r="M20" s="13"/>
      <c r="N20" s="2"/>
      <c r="O20" s="2"/>
      <c r="P20" s="2"/>
      <c r="Q20" s="2"/>
      <c r="S20" s="9">
        <f>S39</f>
        <v>19260951606.934799</v>
      </c>
    </row>
    <row r="21">
      <c r="A21" s="10"/>
      <c r="B21" s="36">
        <v>2</v>
      </c>
      <c r="C21" s="1"/>
      <c r="D21" s="1"/>
      <c r="E21" s="37" t="s">
        <v>192</v>
      </c>
      <c r="F21" s="1"/>
      <c r="G21" s="1"/>
      <c r="H21" s="1"/>
      <c r="I21" s="1"/>
      <c r="J21" s="1"/>
      <c r="K21" s="38">
        <f>0+J42</f>
        <v>110091.16</v>
      </c>
      <c r="L21" s="38">
        <f>0+L45</f>
        <v>133210.29999999999</v>
      </c>
      <c r="M21" s="13"/>
      <c r="N21" s="2"/>
      <c r="O21" s="2"/>
      <c r="P21" s="2"/>
      <c r="Q21" s="2"/>
      <c r="S21" s="9">
        <f>S45</f>
        <v>2545323031.9623985</v>
      </c>
    </row>
    <row r="22">
      <c r="A22" s="10"/>
      <c r="B22" s="36">
        <v>3</v>
      </c>
      <c r="C22" s="1"/>
      <c r="D22" s="1"/>
      <c r="E22" s="37" t="s">
        <v>1753</v>
      </c>
      <c r="F22" s="1"/>
      <c r="G22" s="1"/>
      <c r="H22" s="1"/>
      <c r="I22" s="1"/>
      <c r="J22" s="1"/>
      <c r="K22" s="38">
        <f>0+J48+J51</f>
        <v>726720</v>
      </c>
      <c r="L22" s="38">
        <f>0+L54</f>
        <v>879331.19999999995</v>
      </c>
      <c r="M22" s="13"/>
      <c r="N22" s="2"/>
      <c r="O22" s="2"/>
      <c r="P22" s="2"/>
      <c r="Q22" s="2"/>
      <c r="S22" s="9">
        <f>S54</f>
        <v>110906337983.99997</v>
      </c>
    </row>
    <row r="23">
      <c r="A23" s="10"/>
      <c r="B23" s="36">
        <v>4</v>
      </c>
      <c r="C23" s="1"/>
      <c r="D23" s="1"/>
      <c r="E23" s="37" t="s">
        <v>193</v>
      </c>
      <c r="F23" s="1"/>
      <c r="G23" s="1"/>
      <c r="H23" s="1"/>
      <c r="I23" s="1"/>
      <c r="J23" s="1"/>
      <c r="K23" s="38">
        <f>0+J57</f>
        <v>225248.41</v>
      </c>
      <c r="L23" s="38">
        <f>0+L60</f>
        <v>272550.58000000002</v>
      </c>
      <c r="M23" s="13"/>
      <c r="N23" s="2"/>
      <c r="O23" s="2"/>
      <c r="P23" s="2"/>
      <c r="Q23" s="2"/>
      <c r="S23" s="9">
        <f>S60</f>
        <v>10654963830.459703</v>
      </c>
    </row>
    <row r="24">
      <c r="A24" s="10"/>
      <c r="B24" s="36">
        <v>7</v>
      </c>
      <c r="C24" s="1"/>
      <c r="D24" s="1"/>
      <c r="E24" s="37" t="s">
        <v>110</v>
      </c>
      <c r="F24" s="1"/>
      <c r="G24" s="1"/>
      <c r="H24" s="1"/>
      <c r="I24" s="1"/>
      <c r="J24" s="1"/>
      <c r="K24" s="38">
        <f>0+J63+J66</f>
        <v>1042227.0700000001</v>
      </c>
      <c r="L24" s="38">
        <f>0+L69</f>
        <v>1261094.75</v>
      </c>
      <c r="M24" s="13"/>
      <c r="N24" s="2"/>
      <c r="O24" s="2"/>
      <c r="P24" s="2"/>
      <c r="Q24" s="2"/>
      <c r="S24" s="9">
        <f>S69</f>
        <v>228110863071.16754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39"/>
      <c r="N25" s="2"/>
      <c r="O25" s="2"/>
      <c r="P25" s="2"/>
      <c r="Q25" s="2"/>
    </row>
    <row r="26" ht="14" customHeight="1">
      <c r="A26" s="4"/>
      <c r="B26" s="28" t="s">
        <v>113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40"/>
      <c r="N27" s="2"/>
      <c r="O27" s="2"/>
      <c r="P27" s="2"/>
      <c r="Q27" s="2"/>
    </row>
    <row r="28" ht="18" customHeight="1">
      <c r="A28" s="10"/>
      <c r="B28" s="34" t="s">
        <v>114</v>
      </c>
      <c r="C28" s="34" t="s">
        <v>106</v>
      </c>
      <c r="D28" s="34" t="s">
        <v>115</v>
      </c>
      <c r="E28" s="34" t="s">
        <v>107</v>
      </c>
      <c r="F28" s="34" t="s">
        <v>116</v>
      </c>
      <c r="G28" s="35" t="s">
        <v>117</v>
      </c>
      <c r="H28" s="23" t="s">
        <v>118</v>
      </c>
      <c r="I28" s="23" t="s">
        <v>119</v>
      </c>
      <c r="J28" s="23" t="s">
        <v>17</v>
      </c>
      <c r="K28" s="35" t="s">
        <v>120</v>
      </c>
      <c r="L28" s="23" t="s">
        <v>18</v>
      </c>
      <c r="M28" s="41"/>
      <c r="N28" s="2"/>
      <c r="O28" s="2"/>
      <c r="P28" s="2"/>
      <c r="Q28" s="2"/>
    </row>
    <row r="29" ht="40" customHeight="1">
      <c r="A29" s="10"/>
      <c r="B29" s="42" t="s">
        <v>143</v>
      </c>
      <c r="C29" s="1"/>
      <c r="D29" s="1"/>
      <c r="E29" s="1"/>
      <c r="F29" s="1"/>
      <c r="G29" s="1"/>
      <c r="H29" s="43"/>
      <c r="I29" s="1"/>
      <c r="J29" s="43"/>
      <c r="K29" s="1"/>
      <c r="L29" s="1"/>
      <c r="M29" s="13"/>
      <c r="N29" s="2"/>
      <c r="O29" s="2"/>
      <c r="P29" s="2"/>
      <c r="Q29" s="2"/>
    </row>
    <row r="30">
      <c r="A30" s="10"/>
      <c r="B30" s="44">
        <v>955</v>
      </c>
      <c r="C30" s="45" t="s">
        <v>701</v>
      </c>
      <c r="D30" s="45"/>
      <c r="E30" s="45" t="s">
        <v>702</v>
      </c>
      <c r="F30" s="45" t="s">
        <v>7</v>
      </c>
      <c r="G30" s="46" t="s">
        <v>169</v>
      </c>
      <c r="H30" s="47">
        <v>2667</v>
      </c>
      <c r="I30" s="26">
        <v>76.180000000000007</v>
      </c>
      <c r="J30" s="48">
        <f>ROUND(H30*I30,2)</f>
        <v>203172.06</v>
      </c>
      <c r="K30" s="49">
        <v>0.20999999999999999</v>
      </c>
      <c r="L30" s="50">
        <f>ROUND(J30*1.21,2)</f>
        <v>245838.19</v>
      </c>
      <c r="M30" s="13"/>
      <c r="N30" s="2"/>
      <c r="O30" s="2"/>
      <c r="P30" s="2"/>
      <c r="Q30" s="33">
        <f>IF(ISNUMBER(K30),IF(H30&gt;0,IF(I30&gt;0,J30,0),0),0)</f>
        <v>203172.06</v>
      </c>
      <c r="R30" s="9">
        <f>IF(ISNUMBER(K30)=FALSE,J30,0)</f>
        <v>0</v>
      </c>
    </row>
    <row r="31">
      <c r="A31" s="10"/>
      <c r="B31" s="51" t="s">
        <v>125</v>
      </c>
      <c r="C31" s="1"/>
      <c r="D31" s="1"/>
      <c r="E31" s="52" t="s">
        <v>1765</v>
      </c>
      <c r="F31" s="1"/>
      <c r="G31" s="1"/>
      <c r="H31" s="43"/>
      <c r="I31" s="1"/>
      <c r="J31" s="43"/>
      <c r="K31" s="1"/>
      <c r="L31" s="1"/>
      <c r="M31" s="13"/>
      <c r="N31" s="2"/>
      <c r="O31" s="2"/>
      <c r="P31" s="2"/>
      <c r="Q31" s="2"/>
    </row>
    <row r="32" thickBot="1">
      <c r="A32" s="10"/>
      <c r="B32" s="53" t="s">
        <v>127</v>
      </c>
      <c r="C32" s="54"/>
      <c r="D32" s="54"/>
      <c r="E32" s="55" t="s">
        <v>1766</v>
      </c>
      <c r="F32" s="54"/>
      <c r="G32" s="54"/>
      <c r="H32" s="56"/>
      <c r="I32" s="54"/>
      <c r="J32" s="56"/>
      <c r="K32" s="54"/>
      <c r="L32" s="54"/>
      <c r="M32" s="13"/>
      <c r="N32" s="2"/>
      <c r="O32" s="2"/>
      <c r="P32" s="2"/>
      <c r="Q32" s="2"/>
    </row>
    <row r="33" thickTop="1">
      <c r="A33" s="10"/>
      <c r="B33" s="44">
        <v>956</v>
      </c>
      <c r="C33" s="45" t="s">
        <v>144</v>
      </c>
      <c r="D33" s="45"/>
      <c r="E33" s="45" t="s">
        <v>145</v>
      </c>
      <c r="F33" s="45" t="s">
        <v>7</v>
      </c>
      <c r="G33" s="46" t="s">
        <v>146</v>
      </c>
      <c r="H33" s="57">
        <v>9</v>
      </c>
      <c r="I33" s="58">
        <v>1588.79</v>
      </c>
      <c r="J33" s="59">
        <f>ROUND(H33*I33,2)</f>
        <v>14299.110000000001</v>
      </c>
      <c r="K33" s="60">
        <v>0.20999999999999999</v>
      </c>
      <c r="L33" s="61">
        <f>ROUND(J33*1.21,2)</f>
        <v>17301.919999999998</v>
      </c>
      <c r="M33" s="13"/>
      <c r="N33" s="2"/>
      <c r="O33" s="2"/>
      <c r="P33" s="2"/>
      <c r="Q33" s="33">
        <f>IF(ISNUMBER(K33),IF(H33&gt;0,IF(I33&gt;0,J33,0),0),0)</f>
        <v>14299.110000000001</v>
      </c>
      <c r="R33" s="9">
        <f>IF(ISNUMBER(K33)=FALSE,J33,0)</f>
        <v>0</v>
      </c>
    </row>
    <row r="34">
      <c r="A34" s="10"/>
      <c r="B34" s="51" t="s">
        <v>125</v>
      </c>
      <c r="C34" s="1"/>
      <c r="D34" s="1"/>
      <c r="E34" s="52" t="s">
        <v>1767</v>
      </c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 thickBot="1">
      <c r="A35" s="10"/>
      <c r="B35" s="53" t="s">
        <v>127</v>
      </c>
      <c r="C35" s="54"/>
      <c r="D35" s="54"/>
      <c r="E35" s="55" t="s">
        <v>1768</v>
      </c>
      <c r="F35" s="54"/>
      <c r="G35" s="54"/>
      <c r="H35" s="56"/>
      <c r="I35" s="54"/>
      <c r="J35" s="56"/>
      <c r="K35" s="54"/>
      <c r="L35" s="54"/>
      <c r="M35" s="13"/>
      <c r="N35" s="2"/>
      <c r="O35" s="2"/>
      <c r="P35" s="2"/>
      <c r="Q35" s="2"/>
    </row>
    <row r="36" thickTop="1">
      <c r="A36" s="10"/>
      <c r="B36" s="44">
        <v>957</v>
      </c>
      <c r="C36" s="45" t="s">
        <v>150</v>
      </c>
      <c r="D36" s="45"/>
      <c r="E36" s="45" t="s">
        <v>151</v>
      </c>
      <c r="F36" s="45" t="s">
        <v>7</v>
      </c>
      <c r="G36" s="46" t="s">
        <v>146</v>
      </c>
      <c r="H36" s="57">
        <v>84</v>
      </c>
      <c r="I36" s="58">
        <v>1016.4</v>
      </c>
      <c r="J36" s="59">
        <f>ROUND(H36*I36,2)</f>
        <v>85377.600000000006</v>
      </c>
      <c r="K36" s="60">
        <v>0.20999999999999999</v>
      </c>
      <c r="L36" s="61">
        <f>ROUND(J36*1.21,2)</f>
        <v>103306.89999999999</v>
      </c>
      <c r="M36" s="13"/>
      <c r="N36" s="2"/>
      <c r="O36" s="2"/>
      <c r="P36" s="2"/>
      <c r="Q36" s="33">
        <f>IF(ISNUMBER(K36),IF(H36&gt;0,IF(I36&gt;0,J36,0),0),0)</f>
        <v>85377.600000000006</v>
      </c>
      <c r="R36" s="9">
        <f>IF(ISNUMBER(K36)=FALSE,J36,0)</f>
        <v>0</v>
      </c>
    </row>
    <row r="37">
      <c r="A37" s="10"/>
      <c r="B37" s="51" t="s">
        <v>125</v>
      </c>
      <c r="C37" s="1"/>
      <c r="D37" s="1"/>
      <c r="E37" s="52" t="s">
        <v>1767</v>
      </c>
      <c r="F37" s="1"/>
      <c r="G37" s="1"/>
      <c r="H37" s="43"/>
      <c r="I37" s="1"/>
      <c r="J37" s="43"/>
      <c r="K37" s="1"/>
      <c r="L37" s="1"/>
      <c r="M37" s="13"/>
      <c r="N37" s="2"/>
      <c r="O37" s="2"/>
      <c r="P37" s="2"/>
      <c r="Q37" s="2"/>
    </row>
    <row r="38" thickBot="1">
      <c r="A38" s="10"/>
      <c r="B38" s="53" t="s">
        <v>127</v>
      </c>
      <c r="C38" s="54"/>
      <c r="D38" s="54"/>
      <c r="E38" s="55" t="s">
        <v>1769</v>
      </c>
      <c r="F38" s="54"/>
      <c r="G38" s="54"/>
      <c r="H38" s="56"/>
      <c r="I38" s="54"/>
      <c r="J38" s="56"/>
      <c r="K38" s="54"/>
      <c r="L38" s="54"/>
      <c r="M38" s="13"/>
      <c r="N38" s="2"/>
      <c r="O38" s="2"/>
      <c r="P38" s="2"/>
      <c r="Q38" s="2"/>
    </row>
    <row r="39" thickTop="1" thickBot="1" ht="25" customHeight="1">
      <c r="A39" s="10"/>
      <c r="B39" s="1"/>
      <c r="C39" s="62">
        <v>1</v>
      </c>
      <c r="D39" s="1"/>
      <c r="E39" s="63" t="s">
        <v>109</v>
      </c>
      <c r="F39" s="1"/>
      <c r="G39" s="64" t="s">
        <v>137</v>
      </c>
      <c r="H39" s="65">
        <f>J30+J33+J36</f>
        <v>302848.77000000002</v>
      </c>
      <c r="I39" s="64" t="s">
        <v>138</v>
      </c>
      <c r="J39" s="66">
        <f>(L39-H39)</f>
        <v>63598.239999999991</v>
      </c>
      <c r="K39" s="64" t="s">
        <v>139</v>
      </c>
      <c r="L39" s="67">
        <f>ROUND((J30+J33+J36)*1.21,2)</f>
        <v>366447.01000000001</v>
      </c>
      <c r="M39" s="13"/>
      <c r="N39" s="2"/>
      <c r="O39" s="2"/>
      <c r="P39" s="2"/>
      <c r="Q39" s="33">
        <f>0+Q30+Q33+Q36</f>
        <v>302848.77000000002</v>
      </c>
      <c r="R39" s="9">
        <f>0+R30+R33+R36</f>
        <v>0</v>
      </c>
      <c r="S39" s="68">
        <f>Q39*(1+J39)+R39</f>
        <v>19260951606.934799</v>
      </c>
    </row>
    <row r="40" thickTop="1" thickBot="1" ht="25" customHeight="1">
      <c r="A40" s="10"/>
      <c r="B40" s="69"/>
      <c r="C40" s="69"/>
      <c r="D40" s="69"/>
      <c r="E40" s="70"/>
      <c r="F40" s="69"/>
      <c r="G40" s="71" t="s">
        <v>140</v>
      </c>
      <c r="H40" s="72">
        <f>0+J30+J33+J36</f>
        <v>302848.77000000002</v>
      </c>
      <c r="I40" s="71" t="s">
        <v>141</v>
      </c>
      <c r="J40" s="73">
        <f>0+J39</f>
        <v>63598.239999999991</v>
      </c>
      <c r="K40" s="71" t="s">
        <v>142</v>
      </c>
      <c r="L40" s="74">
        <f>0+L39</f>
        <v>366447.01000000001</v>
      </c>
      <c r="M40" s="13"/>
      <c r="N40" s="2"/>
      <c r="O40" s="2"/>
      <c r="P40" s="2"/>
      <c r="Q40" s="2"/>
    </row>
    <row r="41" ht="40" customHeight="1">
      <c r="A41" s="10"/>
      <c r="B41" s="75" t="s">
        <v>278</v>
      </c>
      <c r="C41" s="1"/>
      <c r="D41" s="1"/>
      <c r="E41" s="1"/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>
      <c r="A42" s="10"/>
      <c r="B42" s="44">
        <v>958</v>
      </c>
      <c r="C42" s="45" t="s">
        <v>1754</v>
      </c>
      <c r="D42" s="45"/>
      <c r="E42" s="45" t="s">
        <v>1755</v>
      </c>
      <c r="F42" s="45" t="s">
        <v>7</v>
      </c>
      <c r="G42" s="46" t="s">
        <v>169</v>
      </c>
      <c r="H42" s="47">
        <v>1259.048</v>
      </c>
      <c r="I42" s="26">
        <v>87.439999999999998</v>
      </c>
      <c r="J42" s="48">
        <f>ROUND(H42*I42,2)</f>
        <v>110091.16</v>
      </c>
      <c r="K42" s="49">
        <v>0.20999999999999999</v>
      </c>
      <c r="L42" s="50">
        <f>ROUND(J42*1.21,2)</f>
        <v>133210.29999999999</v>
      </c>
      <c r="M42" s="13"/>
      <c r="N42" s="2"/>
      <c r="O42" s="2"/>
      <c r="P42" s="2"/>
      <c r="Q42" s="33">
        <f>IF(ISNUMBER(K42),IF(H42&gt;0,IF(I42&gt;0,J42,0),0),0)</f>
        <v>110091.16</v>
      </c>
      <c r="R42" s="9">
        <f>IF(ISNUMBER(K42)=FALSE,J42,0)</f>
        <v>0</v>
      </c>
    </row>
    <row r="43">
      <c r="A43" s="10"/>
      <c r="B43" s="51" t="s">
        <v>125</v>
      </c>
      <c r="C43" s="1"/>
      <c r="D43" s="1"/>
      <c r="E43" s="52" t="s">
        <v>7</v>
      </c>
      <c r="F43" s="1"/>
      <c r="G43" s="1"/>
      <c r="H43" s="43"/>
      <c r="I43" s="1"/>
      <c r="J43" s="43"/>
      <c r="K43" s="1"/>
      <c r="L43" s="1"/>
      <c r="M43" s="13"/>
      <c r="N43" s="2"/>
      <c r="O43" s="2"/>
      <c r="P43" s="2"/>
      <c r="Q43" s="2"/>
    </row>
    <row r="44" thickBot="1">
      <c r="A44" s="10"/>
      <c r="B44" s="53" t="s">
        <v>127</v>
      </c>
      <c r="C44" s="54"/>
      <c r="D44" s="54"/>
      <c r="E44" s="55" t="s">
        <v>1770</v>
      </c>
      <c r="F44" s="54"/>
      <c r="G44" s="54"/>
      <c r="H44" s="56"/>
      <c r="I44" s="54"/>
      <c r="J44" s="56"/>
      <c r="K44" s="54"/>
      <c r="L44" s="54"/>
      <c r="M44" s="13"/>
      <c r="N44" s="2"/>
      <c r="O44" s="2"/>
      <c r="P44" s="2"/>
      <c r="Q44" s="2"/>
    </row>
    <row r="45" thickTop="1" thickBot="1" ht="25" customHeight="1">
      <c r="A45" s="10"/>
      <c r="B45" s="1"/>
      <c r="C45" s="62">
        <v>2</v>
      </c>
      <c r="D45" s="1"/>
      <c r="E45" s="63" t="s">
        <v>192</v>
      </c>
      <c r="F45" s="1"/>
      <c r="G45" s="64" t="s">
        <v>137</v>
      </c>
      <c r="H45" s="65">
        <f>0+J42</f>
        <v>110091.16</v>
      </c>
      <c r="I45" s="64" t="s">
        <v>138</v>
      </c>
      <c r="J45" s="66">
        <f>(L45-H45)</f>
        <v>23119.139999999985</v>
      </c>
      <c r="K45" s="64" t="s">
        <v>139</v>
      </c>
      <c r="L45" s="67">
        <f>ROUND((0+J42)*1.21,2)</f>
        <v>133210.29999999999</v>
      </c>
      <c r="M45" s="13"/>
      <c r="N45" s="2"/>
      <c r="O45" s="2"/>
      <c r="P45" s="2"/>
      <c r="Q45" s="33">
        <f>0+Q42</f>
        <v>110091.16</v>
      </c>
      <c r="R45" s="9">
        <f>0+R42</f>
        <v>0</v>
      </c>
      <c r="S45" s="68">
        <f>Q45*(1+J45)+R45</f>
        <v>2545323031.9623985</v>
      </c>
    </row>
    <row r="46" thickTop="1" thickBot="1" ht="25" customHeight="1">
      <c r="A46" s="10"/>
      <c r="B46" s="69"/>
      <c r="C46" s="69"/>
      <c r="D46" s="69"/>
      <c r="E46" s="70"/>
      <c r="F46" s="69"/>
      <c r="G46" s="71" t="s">
        <v>140</v>
      </c>
      <c r="H46" s="72">
        <f>0+J42</f>
        <v>110091.16</v>
      </c>
      <c r="I46" s="71" t="s">
        <v>141</v>
      </c>
      <c r="J46" s="73">
        <f>0+J45</f>
        <v>23119.139999999985</v>
      </c>
      <c r="K46" s="71" t="s">
        <v>142</v>
      </c>
      <c r="L46" s="74">
        <f>0+L45</f>
        <v>133210.29999999999</v>
      </c>
      <c r="M46" s="13"/>
      <c r="N46" s="2"/>
      <c r="O46" s="2"/>
      <c r="P46" s="2"/>
      <c r="Q46" s="2"/>
    </row>
    <row r="47" ht="40" customHeight="1">
      <c r="A47" s="10"/>
      <c r="B47" s="75" t="s">
        <v>1757</v>
      </c>
      <c r="C47" s="1"/>
      <c r="D47" s="1"/>
      <c r="E47" s="1"/>
      <c r="F47" s="1"/>
      <c r="G47" s="1"/>
      <c r="H47" s="43"/>
      <c r="I47" s="1"/>
      <c r="J47" s="43"/>
      <c r="K47" s="1"/>
      <c r="L47" s="1"/>
      <c r="M47" s="13"/>
      <c r="N47" s="2"/>
      <c r="O47" s="2"/>
      <c r="P47" s="2"/>
      <c r="Q47" s="2"/>
    </row>
    <row r="48">
      <c r="A48" s="10"/>
      <c r="B48" s="44">
        <v>959</v>
      </c>
      <c r="C48" s="45" t="s">
        <v>726</v>
      </c>
      <c r="D48" s="45"/>
      <c r="E48" s="45" t="s">
        <v>727</v>
      </c>
      <c r="F48" s="45" t="s">
        <v>7</v>
      </c>
      <c r="G48" s="46" t="s">
        <v>728</v>
      </c>
      <c r="H48" s="47">
        <v>450</v>
      </c>
      <c r="I48" s="26">
        <v>1171.6800000000001</v>
      </c>
      <c r="J48" s="48">
        <f>ROUND(H48*I48,2)</f>
        <v>527256</v>
      </c>
      <c r="K48" s="49">
        <v>0.20999999999999999</v>
      </c>
      <c r="L48" s="50">
        <f>ROUND(J48*1.21,2)</f>
        <v>637979.76000000001</v>
      </c>
      <c r="M48" s="13"/>
      <c r="N48" s="2"/>
      <c r="O48" s="2"/>
      <c r="P48" s="2"/>
      <c r="Q48" s="33">
        <f>IF(ISNUMBER(K48),IF(H48&gt;0,IF(I48&gt;0,J48,0),0),0)</f>
        <v>527256</v>
      </c>
      <c r="R48" s="9">
        <f>IF(ISNUMBER(K48)=FALSE,J48,0)</f>
        <v>0</v>
      </c>
    </row>
    <row r="49">
      <c r="A49" s="10"/>
      <c r="B49" s="51" t="s">
        <v>125</v>
      </c>
      <c r="C49" s="1"/>
      <c r="D49" s="1"/>
      <c r="E49" s="52" t="s">
        <v>7</v>
      </c>
      <c r="F49" s="1"/>
      <c r="G49" s="1"/>
      <c r="H49" s="43"/>
      <c r="I49" s="1"/>
      <c r="J49" s="43"/>
      <c r="K49" s="1"/>
      <c r="L49" s="1"/>
      <c r="M49" s="13"/>
      <c r="N49" s="2"/>
      <c r="O49" s="2"/>
      <c r="P49" s="2"/>
      <c r="Q49" s="2"/>
    </row>
    <row r="50" thickBot="1">
      <c r="A50" s="10"/>
      <c r="B50" s="53" t="s">
        <v>127</v>
      </c>
      <c r="C50" s="54"/>
      <c r="D50" s="54"/>
      <c r="E50" s="55" t="s">
        <v>1771</v>
      </c>
      <c r="F50" s="54"/>
      <c r="G50" s="54"/>
      <c r="H50" s="56"/>
      <c r="I50" s="54"/>
      <c r="J50" s="56"/>
      <c r="K50" s="54"/>
      <c r="L50" s="54"/>
      <c r="M50" s="13"/>
      <c r="N50" s="2"/>
      <c r="O50" s="2"/>
      <c r="P50" s="2"/>
      <c r="Q50" s="2"/>
    </row>
    <row r="51" thickTop="1">
      <c r="A51" s="10"/>
      <c r="B51" s="44">
        <v>960</v>
      </c>
      <c r="C51" s="45" t="s">
        <v>730</v>
      </c>
      <c r="D51" s="45"/>
      <c r="E51" s="45" t="s">
        <v>731</v>
      </c>
      <c r="F51" s="45" t="s">
        <v>7</v>
      </c>
      <c r="G51" s="46" t="s">
        <v>728</v>
      </c>
      <c r="H51" s="57">
        <v>150</v>
      </c>
      <c r="I51" s="58">
        <v>1329.76</v>
      </c>
      <c r="J51" s="59">
        <f>ROUND(H51*I51,2)</f>
        <v>199464</v>
      </c>
      <c r="K51" s="60">
        <v>0.20999999999999999</v>
      </c>
      <c r="L51" s="61">
        <f>ROUND(J51*1.21,2)</f>
        <v>241351.44</v>
      </c>
      <c r="M51" s="13"/>
      <c r="N51" s="2"/>
      <c r="O51" s="2"/>
      <c r="P51" s="2"/>
      <c r="Q51" s="33">
        <f>IF(ISNUMBER(K51),IF(H51&gt;0,IF(I51&gt;0,J51,0),0),0)</f>
        <v>199464</v>
      </c>
      <c r="R51" s="9">
        <f>IF(ISNUMBER(K51)=FALSE,J51,0)</f>
        <v>0</v>
      </c>
    </row>
    <row r="52">
      <c r="A52" s="10"/>
      <c r="B52" s="51" t="s">
        <v>125</v>
      </c>
      <c r="C52" s="1"/>
      <c r="D52" s="1"/>
      <c r="E52" s="52" t="s">
        <v>7</v>
      </c>
      <c r="F52" s="1"/>
      <c r="G52" s="1"/>
      <c r="H52" s="43"/>
      <c r="I52" s="1"/>
      <c r="J52" s="43"/>
      <c r="K52" s="1"/>
      <c r="L52" s="1"/>
      <c r="M52" s="13"/>
      <c r="N52" s="2"/>
      <c r="O52" s="2"/>
      <c r="P52" s="2"/>
      <c r="Q52" s="2"/>
    </row>
    <row r="53" thickBot="1">
      <c r="A53" s="10"/>
      <c r="B53" s="53" t="s">
        <v>127</v>
      </c>
      <c r="C53" s="54"/>
      <c r="D53" s="54"/>
      <c r="E53" s="55" t="s">
        <v>1772</v>
      </c>
      <c r="F53" s="54"/>
      <c r="G53" s="54"/>
      <c r="H53" s="56"/>
      <c r="I53" s="54"/>
      <c r="J53" s="56"/>
      <c r="K53" s="54"/>
      <c r="L53" s="54"/>
      <c r="M53" s="13"/>
      <c r="N53" s="2"/>
      <c r="O53" s="2"/>
      <c r="P53" s="2"/>
      <c r="Q53" s="2"/>
    </row>
    <row r="54" thickTop="1" thickBot="1" ht="25" customHeight="1">
      <c r="A54" s="10"/>
      <c r="B54" s="1"/>
      <c r="C54" s="62">
        <v>3</v>
      </c>
      <c r="D54" s="1"/>
      <c r="E54" s="63" t="s">
        <v>1753</v>
      </c>
      <c r="F54" s="1"/>
      <c r="G54" s="64" t="s">
        <v>137</v>
      </c>
      <c r="H54" s="65">
        <f>J48+J51</f>
        <v>726720</v>
      </c>
      <c r="I54" s="64" t="s">
        <v>138</v>
      </c>
      <c r="J54" s="66">
        <f>(L54-H54)</f>
        <v>152611.19999999995</v>
      </c>
      <c r="K54" s="64" t="s">
        <v>139</v>
      </c>
      <c r="L54" s="67">
        <f>ROUND((J48+J51)*1.21,2)</f>
        <v>879331.19999999995</v>
      </c>
      <c r="M54" s="13"/>
      <c r="N54" s="2"/>
      <c r="O54" s="2"/>
      <c r="P54" s="2"/>
      <c r="Q54" s="33">
        <f>0+Q48+Q51</f>
        <v>726720</v>
      </c>
      <c r="R54" s="9">
        <f>0+R48+R51</f>
        <v>0</v>
      </c>
      <c r="S54" s="68">
        <f>Q54*(1+J54)+R54</f>
        <v>110906337983.99997</v>
      </c>
    </row>
    <row r="55" thickTop="1" thickBot="1" ht="25" customHeight="1">
      <c r="A55" s="10"/>
      <c r="B55" s="69"/>
      <c r="C55" s="69"/>
      <c r="D55" s="69"/>
      <c r="E55" s="70"/>
      <c r="F55" s="69"/>
      <c r="G55" s="71" t="s">
        <v>140</v>
      </c>
      <c r="H55" s="72">
        <f>0+J48+J51</f>
        <v>726720</v>
      </c>
      <c r="I55" s="71" t="s">
        <v>141</v>
      </c>
      <c r="J55" s="73">
        <f>0+J54</f>
        <v>152611.19999999995</v>
      </c>
      <c r="K55" s="71" t="s">
        <v>142</v>
      </c>
      <c r="L55" s="74">
        <f>0+L54</f>
        <v>879331.19999999995</v>
      </c>
      <c r="M55" s="13"/>
      <c r="N55" s="2"/>
      <c r="O55" s="2"/>
      <c r="P55" s="2"/>
      <c r="Q55" s="2"/>
    </row>
    <row r="56" ht="40" customHeight="1">
      <c r="A56" s="10"/>
      <c r="B56" s="75" t="s">
        <v>298</v>
      </c>
      <c r="C56" s="1"/>
      <c r="D56" s="1"/>
      <c r="E56" s="1"/>
      <c r="F56" s="1"/>
      <c r="G56" s="1"/>
      <c r="H56" s="43"/>
      <c r="I56" s="1"/>
      <c r="J56" s="43"/>
      <c r="K56" s="1"/>
      <c r="L56" s="1"/>
      <c r="M56" s="13"/>
      <c r="N56" s="2"/>
      <c r="O56" s="2"/>
      <c r="P56" s="2"/>
      <c r="Q56" s="2"/>
    </row>
    <row r="57">
      <c r="A57" s="10"/>
      <c r="B57" s="44">
        <v>961</v>
      </c>
      <c r="C57" s="45" t="s">
        <v>308</v>
      </c>
      <c r="D57" s="45"/>
      <c r="E57" s="45" t="s">
        <v>309</v>
      </c>
      <c r="F57" s="45" t="s">
        <v>7</v>
      </c>
      <c r="G57" s="46" t="s">
        <v>224</v>
      </c>
      <c r="H57" s="47">
        <v>188.655</v>
      </c>
      <c r="I57" s="26">
        <v>1193.97</v>
      </c>
      <c r="J57" s="48">
        <f>ROUND(H57*I57,2)</f>
        <v>225248.41</v>
      </c>
      <c r="K57" s="49">
        <v>0.20999999999999999</v>
      </c>
      <c r="L57" s="50">
        <f>ROUND(J57*1.21,2)</f>
        <v>272550.58000000002</v>
      </c>
      <c r="M57" s="13"/>
      <c r="N57" s="2"/>
      <c r="O57" s="2"/>
      <c r="P57" s="2"/>
      <c r="Q57" s="33">
        <f>IF(ISNUMBER(K57),IF(H57&gt;0,IF(I57&gt;0,J57,0),0),0)</f>
        <v>225248.41</v>
      </c>
      <c r="R57" s="9">
        <f>IF(ISNUMBER(K57)=FALSE,J57,0)</f>
        <v>0</v>
      </c>
    </row>
    <row r="58">
      <c r="A58" s="10"/>
      <c r="B58" s="51" t="s">
        <v>125</v>
      </c>
      <c r="C58" s="1"/>
      <c r="D58" s="1"/>
      <c r="E58" s="52" t="s">
        <v>7</v>
      </c>
      <c r="F58" s="1"/>
      <c r="G58" s="1"/>
      <c r="H58" s="43"/>
      <c r="I58" s="1"/>
      <c r="J58" s="43"/>
      <c r="K58" s="1"/>
      <c r="L58" s="1"/>
      <c r="M58" s="13"/>
      <c r="N58" s="2"/>
      <c r="O58" s="2"/>
      <c r="P58" s="2"/>
      <c r="Q58" s="2"/>
    </row>
    <row r="59" thickBot="1">
      <c r="A59" s="10"/>
      <c r="B59" s="53" t="s">
        <v>127</v>
      </c>
      <c r="C59" s="54"/>
      <c r="D59" s="54"/>
      <c r="E59" s="55" t="s">
        <v>1773</v>
      </c>
      <c r="F59" s="54"/>
      <c r="G59" s="54"/>
      <c r="H59" s="56"/>
      <c r="I59" s="54"/>
      <c r="J59" s="56"/>
      <c r="K59" s="54"/>
      <c r="L59" s="54"/>
      <c r="M59" s="13"/>
      <c r="N59" s="2"/>
      <c r="O59" s="2"/>
      <c r="P59" s="2"/>
      <c r="Q59" s="2"/>
    </row>
    <row r="60" thickTop="1" thickBot="1" ht="25" customHeight="1">
      <c r="A60" s="10"/>
      <c r="B60" s="1"/>
      <c r="C60" s="62">
        <v>4</v>
      </c>
      <c r="D60" s="1"/>
      <c r="E60" s="63" t="s">
        <v>193</v>
      </c>
      <c r="F60" s="1"/>
      <c r="G60" s="64" t="s">
        <v>137</v>
      </c>
      <c r="H60" s="65">
        <f>0+J57</f>
        <v>225248.41</v>
      </c>
      <c r="I60" s="64" t="s">
        <v>138</v>
      </c>
      <c r="J60" s="66">
        <f>(L60-H60)</f>
        <v>47302.170000000013</v>
      </c>
      <c r="K60" s="64" t="s">
        <v>139</v>
      </c>
      <c r="L60" s="67">
        <f>ROUND((0+J57)*1.21,2)</f>
        <v>272550.58000000002</v>
      </c>
      <c r="M60" s="13"/>
      <c r="N60" s="2"/>
      <c r="O60" s="2"/>
      <c r="P60" s="2"/>
      <c r="Q60" s="33">
        <f>0+Q57</f>
        <v>225248.41</v>
      </c>
      <c r="R60" s="9">
        <f>0+R57</f>
        <v>0</v>
      </c>
      <c r="S60" s="68">
        <f>Q60*(1+J60)+R60</f>
        <v>10654963830.459703</v>
      </c>
    </row>
    <row r="61" thickTop="1" thickBot="1" ht="25" customHeight="1">
      <c r="A61" s="10"/>
      <c r="B61" s="69"/>
      <c r="C61" s="69"/>
      <c r="D61" s="69"/>
      <c r="E61" s="70"/>
      <c r="F61" s="69"/>
      <c r="G61" s="71" t="s">
        <v>140</v>
      </c>
      <c r="H61" s="72">
        <f>0+J57</f>
        <v>225248.41</v>
      </c>
      <c r="I61" s="71" t="s">
        <v>141</v>
      </c>
      <c r="J61" s="73">
        <f>0+J60</f>
        <v>47302.170000000013</v>
      </c>
      <c r="K61" s="71" t="s">
        <v>142</v>
      </c>
      <c r="L61" s="74">
        <f>0+L60</f>
        <v>272550.58000000002</v>
      </c>
      <c r="M61" s="13"/>
      <c r="N61" s="2"/>
      <c r="O61" s="2"/>
      <c r="P61" s="2"/>
      <c r="Q61" s="2"/>
    </row>
    <row r="62" ht="40" customHeight="1">
      <c r="A62" s="10"/>
      <c r="B62" s="75" t="s">
        <v>166</v>
      </c>
      <c r="C62" s="1"/>
      <c r="D62" s="1"/>
      <c r="E62" s="1"/>
      <c r="F62" s="1"/>
      <c r="G62" s="1"/>
      <c r="H62" s="43"/>
      <c r="I62" s="1"/>
      <c r="J62" s="43"/>
      <c r="K62" s="1"/>
      <c r="L62" s="1"/>
      <c r="M62" s="13"/>
      <c r="N62" s="2"/>
      <c r="O62" s="2"/>
      <c r="P62" s="2"/>
      <c r="Q62" s="2"/>
    </row>
    <row r="63">
      <c r="A63" s="10"/>
      <c r="B63" s="44">
        <v>962</v>
      </c>
      <c r="C63" s="45" t="s">
        <v>740</v>
      </c>
      <c r="D63" s="45"/>
      <c r="E63" s="45" t="s">
        <v>741</v>
      </c>
      <c r="F63" s="45" t="s">
        <v>7</v>
      </c>
      <c r="G63" s="46" t="s">
        <v>169</v>
      </c>
      <c r="H63" s="47">
        <v>3232.8000000000002</v>
      </c>
      <c r="I63" s="26">
        <v>285.04000000000002</v>
      </c>
      <c r="J63" s="48">
        <f>ROUND(H63*I63,2)</f>
        <v>921477.31000000006</v>
      </c>
      <c r="K63" s="49">
        <v>0.20999999999999999</v>
      </c>
      <c r="L63" s="50">
        <f>ROUND(J63*1.21,2)</f>
        <v>1114987.55</v>
      </c>
      <c r="M63" s="13"/>
      <c r="N63" s="2"/>
      <c r="O63" s="2"/>
      <c r="P63" s="2"/>
      <c r="Q63" s="33">
        <f>IF(ISNUMBER(K63),IF(H63&gt;0,IF(I63&gt;0,J63,0),0),0)</f>
        <v>921477.31000000006</v>
      </c>
      <c r="R63" s="9">
        <f>IF(ISNUMBER(K63)=FALSE,J63,0)</f>
        <v>0</v>
      </c>
    </row>
    <row r="64">
      <c r="A64" s="10"/>
      <c r="B64" s="51" t="s">
        <v>125</v>
      </c>
      <c r="C64" s="1"/>
      <c r="D64" s="1"/>
      <c r="E64" s="52" t="s">
        <v>7</v>
      </c>
      <c r="F64" s="1"/>
      <c r="G64" s="1"/>
      <c r="H64" s="43"/>
      <c r="I64" s="1"/>
      <c r="J64" s="43"/>
      <c r="K64" s="1"/>
      <c r="L64" s="1"/>
      <c r="M64" s="13"/>
      <c r="N64" s="2"/>
      <c r="O64" s="2"/>
      <c r="P64" s="2"/>
      <c r="Q64" s="2"/>
    </row>
    <row r="65" thickBot="1">
      <c r="A65" s="10"/>
      <c r="B65" s="53" t="s">
        <v>127</v>
      </c>
      <c r="C65" s="54"/>
      <c r="D65" s="54"/>
      <c r="E65" s="55" t="s">
        <v>1774</v>
      </c>
      <c r="F65" s="54"/>
      <c r="G65" s="54"/>
      <c r="H65" s="56"/>
      <c r="I65" s="54"/>
      <c r="J65" s="56"/>
      <c r="K65" s="54"/>
      <c r="L65" s="54"/>
      <c r="M65" s="13"/>
      <c r="N65" s="2"/>
      <c r="O65" s="2"/>
      <c r="P65" s="2"/>
      <c r="Q65" s="2"/>
    </row>
    <row r="66" thickTop="1">
      <c r="A66" s="10"/>
      <c r="B66" s="44">
        <v>963</v>
      </c>
      <c r="C66" s="45" t="s">
        <v>744</v>
      </c>
      <c r="D66" s="45"/>
      <c r="E66" s="45" t="s">
        <v>745</v>
      </c>
      <c r="F66" s="45" t="s">
        <v>7</v>
      </c>
      <c r="G66" s="46" t="s">
        <v>169</v>
      </c>
      <c r="H66" s="57">
        <v>24</v>
      </c>
      <c r="I66" s="58">
        <v>5031.2399999999998</v>
      </c>
      <c r="J66" s="59">
        <f>ROUND(H66*I66,2)</f>
        <v>120749.75999999999</v>
      </c>
      <c r="K66" s="60">
        <v>0.20999999999999999</v>
      </c>
      <c r="L66" s="61">
        <f>ROUND(J66*1.21,2)</f>
        <v>146107.20999999999</v>
      </c>
      <c r="M66" s="13"/>
      <c r="N66" s="2"/>
      <c r="O66" s="2"/>
      <c r="P66" s="2"/>
      <c r="Q66" s="33">
        <f>IF(ISNUMBER(K66),IF(H66&gt;0,IF(I66&gt;0,J66,0),0),0)</f>
        <v>120749.75999999999</v>
      </c>
      <c r="R66" s="9">
        <f>IF(ISNUMBER(K66)=FALSE,J66,0)</f>
        <v>0</v>
      </c>
    </row>
    <row r="67">
      <c r="A67" s="10"/>
      <c r="B67" s="51" t="s">
        <v>125</v>
      </c>
      <c r="C67" s="1"/>
      <c r="D67" s="1"/>
      <c r="E67" s="52" t="s">
        <v>1762</v>
      </c>
      <c r="F67" s="1"/>
      <c r="G67" s="1"/>
      <c r="H67" s="43"/>
      <c r="I67" s="1"/>
      <c r="J67" s="43"/>
      <c r="K67" s="1"/>
      <c r="L67" s="1"/>
      <c r="M67" s="13"/>
      <c r="N67" s="2"/>
      <c r="O67" s="2"/>
      <c r="P67" s="2"/>
      <c r="Q67" s="2"/>
    </row>
    <row r="68" thickBot="1">
      <c r="A68" s="10"/>
      <c r="B68" s="53" t="s">
        <v>127</v>
      </c>
      <c r="C68" s="54"/>
      <c r="D68" s="54"/>
      <c r="E68" s="55" t="s">
        <v>1775</v>
      </c>
      <c r="F68" s="54"/>
      <c r="G68" s="54"/>
      <c r="H68" s="56"/>
      <c r="I68" s="54"/>
      <c r="J68" s="56"/>
      <c r="K68" s="54"/>
      <c r="L68" s="54"/>
      <c r="M68" s="13"/>
      <c r="N68" s="2"/>
      <c r="O68" s="2"/>
      <c r="P68" s="2"/>
      <c r="Q68" s="2"/>
    </row>
    <row r="69" thickTop="1" thickBot="1" ht="25" customHeight="1">
      <c r="A69" s="10"/>
      <c r="B69" s="1"/>
      <c r="C69" s="62">
        <v>7</v>
      </c>
      <c r="D69" s="1"/>
      <c r="E69" s="63" t="s">
        <v>110</v>
      </c>
      <c r="F69" s="1"/>
      <c r="G69" s="64" t="s">
        <v>137</v>
      </c>
      <c r="H69" s="65">
        <f>J63+J66</f>
        <v>1042227.0700000001</v>
      </c>
      <c r="I69" s="64" t="s">
        <v>138</v>
      </c>
      <c r="J69" s="66">
        <f>(L69-H69)</f>
        <v>218867.67999999993</v>
      </c>
      <c r="K69" s="64" t="s">
        <v>139</v>
      </c>
      <c r="L69" s="67">
        <f>ROUND((J63+J66)*1.21,2)</f>
        <v>1261094.75</v>
      </c>
      <c r="M69" s="13"/>
      <c r="N69" s="2"/>
      <c r="O69" s="2"/>
      <c r="P69" s="2"/>
      <c r="Q69" s="33">
        <f>0+Q63+Q66</f>
        <v>1042227.0700000001</v>
      </c>
      <c r="R69" s="9">
        <f>0+R63+R66</f>
        <v>0</v>
      </c>
      <c r="S69" s="68">
        <f>Q69*(1+J69)+R69</f>
        <v>228110863071.16754</v>
      </c>
    </row>
    <row r="70" thickTop="1" thickBot="1" ht="25" customHeight="1">
      <c r="A70" s="10"/>
      <c r="B70" s="69"/>
      <c r="C70" s="69"/>
      <c r="D70" s="69"/>
      <c r="E70" s="70"/>
      <c r="F70" s="69"/>
      <c r="G70" s="71" t="s">
        <v>140</v>
      </c>
      <c r="H70" s="72">
        <f>0+J63+J66</f>
        <v>1042227.0700000001</v>
      </c>
      <c r="I70" s="71" t="s">
        <v>141</v>
      </c>
      <c r="J70" s="73">
        <f>0+J69</f>
        <v>218867.67999999993</v>
      </c>
      <c r="K70" s="71" t="s">
        <v>142</v>
      </c>
      <c r="L70" s="74">
        <f>0+L69</f>
        <v>1261094.75</v>
      </c>
      <c r="M70" s="13"/>
      <c r="N70" s="2"/>
      <c r="O70" s="2"/>
      <c r="P70" s="2"/>
      <c r="Q70" s="2"/>
    </row>
    <row r="71">
      <c r="A71" s="14"/>
      <c r="B71" s="4"/>
      <c r="C71" s="4"/>
      <c r="D71" s="4"/>
      <c r="E71" s="4"/>
      <c r="F71" s="4"/>
      <c r="G71" s="4"/>
      <c r="H71" s="76"/>
      <c r="I71" s="4"/>
      <c r="J71" s="76"/>
      <c r="K71" s="4"/>
      <c r="L71" s="4"/>
      <c r="M71" s="15"/>
      <c r="N71" s="2"/>
      <c r="O71" s="2"/>
      <c r="P71" s="2"/>
      <c r="Q71" s="2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"/>
      <c r="O72" s="2"/>
      <c r="P72" s="2"/>
      <c r="Q72" s="2"/>
    </row>
  </sheetData>
  <mergeCells count="4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6:C27"/>
    <mergeCell ref="B31:D31"/>
    <mergeCell ref="B32:D32"/>
    <mergeCell ref="B34:D34"/>
    <mergeCell ref="B35:D35"/>
    <mergeCell ref="B37:D37"/>
    <mergeCell ref="B38:D38"/>
    <mergeCell ref="B29:L29"/>
    <mergeCell ref="B20:D20"/>
    <mergeCell ref="B43:D43"/>
    <mergeCell ref="B44:D44"/>
    <mergeCell ref="B41:L41"/>
    <mergeCell ref="B21:D21"/>
    <mergeCell ref="B49:D49"/>
    <mergeCell ref="B50:D50"/>
    <mergeCell ref="B52:D52"/>
    <mergeCell ref="B53:D53"/>
    <mergeCell ref="B47:L47"/>
    <mergeCell ref="B22:D22"/>
    <mergeCell ref="B58:D58"/>
    <mergeCell ref="B59:D59"/>
    <mergeCell ref="B56:L56"/>
    <mergeCell ref="B23:D23"/>
    <mergeCell ref="B64:D64"/>
    <mergeCell ref="B65:D65"/>
    <mergeCell ref="B67:D67"/>
    <mergeCell ref="B68:D68"/>
    <mergeCell ref="B62:L62"/>
    <mergeCell ref="B24:D2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0+(H59)</f>
        <v>3194719.7600000002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0+H60</f>
        <v>3194719.7600000002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1776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ROUND(0+((H59)*1.21),2)</f>
        <v>3865610.9100000001</v>
      </c>
      <c r="K11" s="1"/>
      <c r="L11" s="1"/>
      <c r="M11" s="13"/>
      <c r="N11" s="2"/>
      <c r="O11" s="2"/>
      <c r="P11" s="2"/>
      <c r="Q11" s="33">
        <f>IF(SUM(K20)&gt;0,ROUND(SUM(S20)/SUM(K20)-1,8),0)</f>
        <v>670891.15000000002</v>
      </c>
      <c r="R11" s="9">
        <f>AVERAGE(J59)</f>
        <v>670891.14999999991</v>
      </c>
      <c r="S11" s="9">
        <f>J10*(1+Q11)</f>
        <v>2143312408433.8843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0+J26+J29+J32+J35+J38+J41+J44+J47+J50+J53+J56</f>
        <v>3194719.7600000002</v>
      </c>
      <c r="L20" s="38">
        <f>0+L59</f>
        <v>3865610.9100000001</v>
      </c>
      <c r="M20" s="13"/>
      <c r="N20" s="2"/>
      <c r="O20" s="2"/>
      <c r="P20" s="2"/>
      <c r="Q20" s="2"/>
      <c r="S20" s="9">
        <f>S59</f>
        <v>2143312408433.8838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143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964</v>
      </c>
      <c r="C26" s="45" t="s">
        <v>1777</v>
      </c>
      <c r="D26" s="45" t="s">
        <v>7</v>
      </c>
      <c r="E26" s="45" t="s">
        <v>1778</v>
      </c>
      <c r="F26" s="45" t="s">
        <v>7</v>
      </c>
      <c r="G26" s="46" t="s">
        <v>169</v>
      </c>
      <c r="H26" s="47">
        <v>3708</v>
      </c>
      <c r="I26" s="26">
        <v>20.600000000000001</v>
      </c>
      <c r="J26" s="48">
        <f>ROUND(H26*I26,2)</f>
        <v>76384.800000000003</v>
      </c>
      <c r="K26" s="49">
        <v>0.20999999999999999</v>
      </c>
      <c r="L26" s="50">
        <f>ROUND(J26*1.21,2)</f>
        <v>92425.610000000001</v>
      </c>
      <c r="M26" s="13"/>
      <c r="N26" s="2"/>
      <c r="O26" s="2"/>
      <c r="P26" s="2"/>
      <c r="Q26" s="33">
        <f>IF(ISNUMBER(K26),IF(H26&gt;0,IF(I26&gt;0,J26,0),0),0)</f>
        <v>76384.800000000003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7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7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>
      <c r="A29" s="10"/>
      <c r="B29" s="44">
        <v>965</v>
      </c>
      <c r="C29" s="45" t="s">
        <v>1779</v>
      </c>
      <c r="D29" s="45" t="s">
        <v>7</v>
      </c>
      <c r="E29" s="45" t="s">
        <v>1780</v>
      </c>
      <c r="F29" s="45" t="s">
        <v>7</v>
      </c>
      <c r="G29" s="46" t="s">
        <v>169</v>
      </c>
      <c r="H29" s="57">
        <v>3708</v>
      </c>
      <c r="I29" s="58">
        <v>3</v>
      </c>
      <c r="J29" s="59">
        <f>ROUND(H29*I29,2)</f>
        <v>11124</v>
      </c>
      <c r="K29" s="60">
        <v>0.20999999999999999</v>
      </c>
      <c r="L29" s="61">
        <f>ROUND(J29*1.21,2)</f>
        <v>13460.040000000001</v>
      </c>
      <c r="M29" s="13"/>
      <c r="N29" s="2"/>
      <c r="O29" s="2"/>
      <c r="P29" s="2"/>
      <c r="Q29" s="33">
        <f>IF(ISNUMBER(K29),IF(H29&gt;0,IF(I29&gt;0,J29,0),0),0)</f>
        <v>11124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7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1781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966</v>
      </c>
      <c r="C32" s="45" t="s">
        <v>1782</v>
      </c>
      <c r="D32" s="45">
        <v>1</v>
      </c>
      <c r="E32" s="45" t="s">
        <v>1783</v>
      </c>
      <c r="F32" s="45" t="s">
        <v>7</v>
      </c>
      <c r="G32" s="46" t="s">
        <v>169</v>
      </c>
      <c r="H32" s="57">
        <v>3708</v>
      </c>
      <c r="I32" s="58">
        <v>156.71000000000001</v>
      </c>
      <c r="J32" s="59">
        <f>ROUND(H32*I32,2)</f>
        <v>581080.68000000005</v>
      </c>
      <c r="K32" s="60">
        <v>0.20999999999999999</v>
      </c>
      <c r="L32" s="61">
        <f>ROUND(J32*1.21,2)</f>
        <v>703107.62</v>
      </c>
      <c r="M32" s="13"/>
      <c r="N32" s="2"/>
      <c r="O32" s="2"/>
      <c r="P32" s="2"/>
      <c r="Q32" s="33">
        <f>IF(ISNUMBER(K32),IF(H32&gt;0,IF(I32&gt;0,J32,0),0),0)</f>
        <v>581080.68000000005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1784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1781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967</v>
      </c>
      <c r="C35" s="45" t="s">
        <v>1782</v>
      </c>
      <c r="D35" s="45" t="s">
        <v>7</v>
      </c>
      <c r="E35" s="45" t="s">
        <v>1783</v>
      </c>
      <c r="F35" s="45" t="s">
        <v>7</v>
      </c>
      <c r="G35" s="46" t="s">
        <v>169</v>
      </c>
      <c r="H35" s="57">
        <v>304</v>
      </c>
      <c r="I35" s="58">
        <v>156.71000000000001</v>
      </c>
      <c r="J35" s="59">
        <f>ROUND(H35*I35,2)</f>
        <v>47639.839999999997</v>
      </c>
      <c r="K35" s="60">
        <v>0.20999999999999999</v>
      </c>
      <c r="L35" s="61">
        <f>ROUND(J35*1.21,2)</f>
        <v>57644.209999999999</v>
      </c>
      <c r="M35" s="13"/>
      <c r="N35" s="2"/>
      <c r="O35" s="2"/>
      <c r="P35" s="2"/>
      <c r="Q35" s="33">
        <f>IF(ISNUMBER(K35),IF(H35&gt;0,IF(I35&gt;0,J35,0),0),0)</f>
        <v>47639.839999999997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1785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1786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968</v>
      </c>
      <c r="C38" s="45" t="s">
        <v>714</v>
      </c>
      <c r="D38" s="45" t="s">
        <v>7</v>
      </c>
      <c r="E38" s="45" t="s">
        <v>1787</v>
      </c>
      <c r="F38" s="45" t="s">
        <v>7</v>
      </c>
      <c r="G38" s="46" t="s">
        <v>146</v>
      </c>
      <c r="H38" s="57">
        <v>9270</v>
      </c>
      <c r="I38" s="58">
        <v>156.69999999999999</v>
      </c>
      <c r="J38" s="59">
        <f>ROUND(H38*I38,2)</f>
        <v>1452609</v>
      </c>
      <c r="K38" s="60">
        <v>0.20999999999999999</v>
      </c>
      <c r="L38" s="61">
        <f>ROUND(J38*1.21,2)</f>
        <v>1757656.8899999999</v>
      </c>
      <c r="M38" s="13"/>
      <c r="N38" s="2"/>
      <c r="O38" s="2"/>
      <c r="P38" s="2"/>
      <c r="Q38" s="33">
        <f>IF(ISNUMBER(K38),IF(H38&gt;0,IF(I38&gt;0,J38,0),0),0)</f>
        <v>1452609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1788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969</v>
      </c>
      <c r="C41" s="45" t="s">
        <v>1789</v>
      </c>
      <c r="D41" s="45" t="s">
        <v>7</v>
      </c>
      <c r="E41" s="45" t="s">
        <v>1790</v>
      </c>
      <c r="F41" s="45" t="s">
        <v>7</v>
      </c>
      <c r="G41" s="46" t="s">
        <v>146</v>
      </c>
      <c r="H41" s="57">
        <v>25</v>
      </c>
      <c r="I41" s="58">
        <v>3374.6100000000001</v>
      </c>
      <c r="J41" s="59">
        <f>ROUND(H41*I41,2)</f>
        <v>84365.25</v>
      </c>
      <c r="K41" s="60">
        <v>0.20999999999999999</v>
      </c>
      <c r="L41" s="61">
        <f>ROUND(J41*1.21,2)</f>
        <v>102081.95</v>
      </c>
      <c r="M41" s="13"/>
      <c r="N41" s="2"/>
      <c r="O41" s="2"/>
      <c r="P41" s="2"/>
      <c r="Q41" s="33">
        <f>IF(ISNUMBER(K41),IF(H41&gt;0,IF(I41&gt;0,J41,0),0),0)</f>
        <v>84365.25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1791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7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970</v>
      </c>
      <c r="C44" s="45" t="s">
        <v>1792</v>
      </c>
      <c r="D44" s="45" t="s">
        <v>7</v>
      </c>
      <c r="E44" s="45" t="s">
        <v>1790</v>
      </c>
      <c r="F44" s="45" t="s">
        <v>7</v>
      </c>
      <c r="G44" s="46" t="s">
        <v>146</v>
      </c>
      <c r="H44" s="57">
        <v>75</v>
      </c>
      <c r="I44" s="58">
        <v>3374.6100000000001</v>
      </c>
      <c r="J44" s="59">
        <f>ROUND(H44*I44,2)</f>
        <v>253095.75</v>
      </c>
      <c r="K44" s="60">
        <v>0.20999999999999999</v>
      </c>
      <c r="L44" s="61">
        <f>ROUND(J44*1.21,2)</f>
        <v>306245.85999999999</v>
      </c>
      <c r="M44" s="13"/>
      <c r="N44" s="2"/>
      <c r="O44" s="2"/>
      <c r="P44" s="2"/>
      <c r="Q44" s="33">
        <f>IF(ISNUMBER(K44),IF(H44&gt;0,IF(I44&gt;0,J44,0),0),0)</f>
        <v>253095.75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1793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7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971</v>
      </c>
      <c r="C47" s="45" t="s">
        <v>1794</v>
      </c>
      <c r="D47" s="45" t="s">
        <v>7</v>
      </c>
      <c r="E47" s="45" t="s">
        <v>1790</v>
      </c>
      <c r="F47" s="45" t="s">
        <v>7</v>
      </c>
      <c r="G47" s="46" t="s">
        <v>146</v>
      </c>
      <c r="H47" s="57">
        <v>58</v>
      </c>
      <c r="I47" s="58">
        <v>3374.6100000000001</v>
      </c>
      <c r="J47" s="59">
        <f>ROUND(H47*I47,2)</f>
        <v>195727.38</v>
      </c>
      <c r="K47" s="60">
        <v>0.20999999999999999</v>
      </c>
      <c r="L47" s="61">
        <f>ROUND(J47*1.21,2)</f>
        <v>236830.13</v>
      </c>
      <c r="M47" s="13"/>
      <c r="N47" s="2"/>
      <c r="O47" s="2"/>
      <c r="P47" s="2"/>
      <c r="Q47" s="33">
        <f>IF(ISNUMBER(K47),IF(H47&gt;0,IF(I47&gt;0,J47,0),0),0)</f>
        <v>195727.38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1795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7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>
      <c r="A50" s="10"/>
      <c r="B50" s="44">
        <v>972</v>
      </c>
      <c r="C50" s="45" t="s">
        <v>1796</v>
      </c>
      <c r="D50" s="45" t="s">
        <v>7</v>
      </c>
      <c r="E50" s="45" t="s">
        <v>1790</v>
      </c>
      <c r="F50" s="45" t="s">
        <v>7</v>
      </c>
      <c r="G50" s="46" t="s">
        <v>146</v>
      </c>
      <c r="H50" s="57">
        <v>25</v>
      </c>
      <c r="I50" s="58">
        <v>3374.6100000000001</v>
      </c>
      <c r="J50" s="59">
        <f>ROUND(H50*I50,2)</f>
        <v>84365.25</v>
      </c>
      <c r="K50" s="60">
        <v>0.20999999999999999</v>
      </c>
      <c r="L50" s="61">
        <f>ROUND(J50*1.21,2)</f>
        <v>102081.95</v>
      </c>
      <c r="M50" s="13"/>
      <c r="N50" s="2"/>
      <c r="O50" s="2"/>
      <c r="P50" s="2"/>
      <c r="Q50" s="33">
        <f>IF(ISNUMBER(K50),IF(H50&gt;0,IF(I50&gt;0,J50,0),0),0)</f>
        <v>84365.25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1797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7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>
      <c r="A53" s="10"/>
      <c r="B53" s="44">
        <v>973</v>
      </c>
      <c r="C53" s="45" t="s">
        <v>1798</v>
      </c>
      <c r="D53" s="45" t="s">
        <v>7</v>
      </c>
      <c r="E53" s="45" t="s">
        <v>1790</v>
      </c>
      <c r="F53" s="45" t="s">
        <v>7</v>
      </c>
      <c r="G53" s="46" t="s">
        <v>146</v>
      </c>
      <c r="H53" s="57">
        <v>33</v>
      </c>
      <c r="I53" s="58">
        <v>3374.6100000000001</v>
      </c>
      <c r="J53" s="59">
        <f>ROUND(H53*I53,2)</f>
        <v>111362.13</v>
      </c>
      <c r="K53" s="60">
        <v>0.20999999999999999</v>
      </c>
      <c r="L53" s="61">
        <f>ROUND(J53*1.21,2)</f>
        <v>134748.17999999999</v>
      </c>
      <c r="M53" s="13"/>
      <c r="N53" s="2"/>
      <c r="O53" s="2"/>
      <c r="P53" s="2"/>
      <c r="Q53" s="33">
        <f>IF(ISNUMBER(K53),IF(H53&gt;0,IF(I53&gt;0,J53,0),0),0)</f>
        <v>111362.13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1799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7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>
      <c r="A56" s="10"/>
      <c r="B56" s="44">
        <v>974</v>
      </c>
      <c r="C56" s="45" t="s">
        <v>1800</v>
      </c>
      <c r="D56" s="45" t="s">
        <v>7</v>
      </c>
      <c r="E56" s="45" t="s">
        <v>1790</v>
      </c>
      <c r="F56" s="45" t="s">
        <v>7</v>
      </c>
      <c r="G56" s="46" t="s">
        <v>146</v>
      </c>
      <c r="H56" s="57">
        <v>88</v>
      </c>
      <c r="I56" s="58">
        <v>3374.6100000000001</v>
      </c>
      <c r="J56" s="59">
        <f>ROUND(H56*I56,2)</f>
        <v>296965.67999999999</v>
      </c>
      <c r="K56" s="60">
        <v>0.20999999999999999</v>
      </c>
      <c r="L56" s="61">
        <f>ROUND(J56*1.21,2)</f>
        <v>359328.46999999997</v>
      </c>
      <c r="M56" s="13"/>
      <c r="N56" s="2"/>
      <c r="O56" s="2"/>
      <c r="P56" s="2"/>
      <c r="Q56" s="33">
        <f>IF(ISNUMBER(K56),IF(H56&gt;0,IF(I56&gt;0,J56,0),0),0)</f>
        <v>296965.67999999999</v>
      </c>
      <c r="R56" s="9">
        <f>IF(ISNUMBER(K56)=FALSE,J56,0)</f>
        <v>0</v>
      </c>
    </row>
    <row r="57">
      <c r="A57" s="10"/>
      <c r="B57" s="51" t="s">
        <v>125</v>
      </c>
      <c r="C57" s="1"/>
      <c r="D57" s="1"/>
      <c r="E57" s="52" t="s">
        <v>1801</v>
      </c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127</v>
      </c>
      <c r="C58" s="54"/>
      <c r="D58" s="54"/>
      <c r="E58" s="55" t="s">
        <v>7</v>
      </c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 thickBot="1" ht="25" customHeight="1">
      <c r="A59" s="10"/>
      <c r="B59" s="1"/>
      <c r="C59" s="62">
        <v>1</v>
      </c>
      <c r="D59" s="1"/>
      <c r="E59" s="63" t="s">
        <v>109</v>
      </c>
      <c r="F59" s="1"/>
      <c r="G59" s="64" t="s">
        <v>137</v>
      </c>
      <c r="H59" s="65">
        <f>J26+J29+J32+J35+J38+J41+J44+J47+J50+J53+J56</f>
        <v>3194719.7600000002</v>
      </c>
      <c r="I59" s="64" t="s">
        <v>138</v>
      </c>
      <c r="J59" s="66">
        <f>(L59-H59)</f>
        <v>670891.14999999991</v>
      </c>
      <c r="K59" s="64" t="s">
        <v>139</v>
      </c>
      <c r="L59" s="67">
        <f>ROUND((J26+J29+J32+J35+J38+J41+J44+J47+J50+J53+J56)*1.21,2)</f>
        <v>3865610.9100000001</v>
      </c>
      <c r="M59" s="13"/>
      <c r="N59" s="2"/>
      <c r="O59" s="2"/>
      <c r="P59" s="2"/>
      <c r="Q59" s="33">
        <f>0+Q26+Q29+Q32+Q35+Q38+Q41+Q44+Q47+Q50+Q53+Q56</f>
        <v>3194719.7600000002</v>
      </c>
      <c r="R59" s="9">
        <f>0+R26+R29+R32+R35+R38+R41+R44+R47+R50+R53+R56</f>
        <v>0</v>
      </c>
      <c r="S59" s="68">
        <f>Q59*(1+J59)+R59</f>
        <v>2143312408433.8838</v>
      </c>
    </row>
    <row r="60" thickTop="1" thickBot="1" ht="25" customHeight="1">
      <c r="A60" s="10"/>
      <c r="B60" s="69"/>
      <c r="C60" s="69"/>
      <c r="D60" s="69"/>
      <c r="E60" s="70"/>
      <c r="F60" s="69"/>
      <c r="G60" s="71" t="s">
        <v>140</v>
      </c>
      <c r="H60" s="72">
        <f>0+J26+J29+J32+J35+J38+J41+J44+J47+J50+J53+J56</f>
        <v>3194719.7600000002</v>
      </c>
      <c r="I60" s="71" t="s">
        <v>141</v>
      </c>
      <c r="J60" s="73">
        <f>0+J59</f>
        <v>670891.14999999991</v>
      </c>
      <c r="K60" s="71" t="s">
        <v>142</v>
      </c>
      <c r="L60" s="74">
        <f>0+L59</f>
        <v>3865610.9100000001</v>
      </c>
      <c r="M60" s="13"/>
      <c r="N60" s="2"/>
      <c r="O60" s="2"/>
      <c r="P60" s="2"/>
      <c r="Q60" s="2"/>
    </row>
    <row r="61">
      <c r="A61" s="14"/>
      <c r="B61" s="4"/>
      <c r="C61" s="4"/>
      <c r="D61" s="4"/>
      <c r="E61" s="4"/>
      <c r="F61" s="4"/>
      <c r="G61" s="4"/>
      <c r="H61" s="76"/>
      <c r="I61" s="4"/>
      <c r="J61" s="76"/>
      <c r="K61" s="4"/>
      <c r="L61" s="4"/>
      <c r="M61" s="15"/>
      <c r="N61" s="2"/>
      <c r="O61" s="2"/>
      <c r="P61" s="2"/>
      <c r="Q61" s="2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2"/>
      <c r="O62" s="2"/>
      <c r="P62" s="2"/>
      <c r="Q62" s="2"/>
    </row>
  </sheetData>
  <mergeCells count="3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51:D51"/>
    <mergeCell ref="B52:D52"/>
    <mergeCell ref="B54:D54"/>
    <mergeCell ref="B55:D55"/>
    <mergeCell ref="B57:D57"/>
    <mergeCell ref="B58:D58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0+(H41)</f>
        <v>368490.5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0+H42</f>
        <v>368490.5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1802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ROUND(0+((H41)*1.21),2)</f>
        <v>445873.51000000001</v>
      </c>
      <c r="K11" s="1"/>
      <c r="L11" s="1"/>
      <c r="M11" s="13"/>
      <c r="N11" s="2"/>
      <c r="O11" s="2"/>
      <c r="P11" s="2"/>
      <c r="Q11" s="33">
        <f>IF(SUM(K20)&gt;0,ROUND(SUM(S20)/SUM(K20)-1,8),0)</f>
        <v>77383.009999999995</v>
      </c>
      <c r="R11" s="9">
        <f>AVERAGE(J41)</f>
        <v>77383.010000000009</v>
      </c>
      <c r="S11" s="9">
        <f>J10*(1+Q11)</f>
        <v>28515272536.904999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0+J26+J29+J32+J35+J38</f>
        <v>368490.5</v>
      </c>
      <c r="L20" s="38">
        <f>0+L41</f>
        <v>445873.51000000001</v>
      </c>
      <c r="M20" s="13"/>
      <c r="N20" s="2"/>
      <c r="O20" s="2"/>
      <c r="P20" s="2"/>
      <c r="Q20" s="2"/>
      <c r="S20" s="9">
        <f>S41</f>
        <v>28515272536.905003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143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975</v>
      </c>
      <c r="C26" s="45" t="s">
        <v>1803</v>
      </c>
      <c r="D26" s="45" t="s">
        <v>7</v>
      </c>
      <c r="E26" s="45" t="s">
        <v>1804</v>
      </c>
      <c r="F26" s="45" t="s">
        <v>7</v>
      </c>
      <c r="G26" s="46" t="s">
        <v>169</v>
      </c>
      <c r="H26" s="47">
        <v>475</v>
      </c>
      <c r="I26" s="26">
        <v>15.550000000000001</v>
      </c>
      <c r="J26" s="48">
        <f>ROUND(H26*I26,2)</f>
        <v>7386.25</v>
      </c>
      <c r="K26" s="49">
        <v>0.20999999999999999</v>
      </c>
      <c r="L26" s="50">
        <f>ROUND(J26*1.21,2)</f>
        <v>8937.3600000000006</v>
      </c>
      <c r="M26" s="13"/>
      <c r="N26" s="2"/>
      <c r="O26" s="2"/>
      <c r="P26" s="2"/>
      <c r="Q26" s="33">
        <f>IF(ISNUMBER(K26),IF(H26&gt;0,IF(I26&gt;0,J26,0),0),0)</f>
        <v>7386.25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7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7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>
      <c r="A29" s="10"/>
      <c r="B29" s="44">
        <v>976</v>
      </c>
      <c r="C29" s="45" t="s">
        <v>1779</v>
      </c>
      <c r="D29" s="45" t="s">
        <v>7</v>
      </c>
      <c r="E29" s="45" t="s">
        <v>1780</v>
      </c>
      <c r="F29" s="45" t="s">
        <v>7</v>
      </c>
      <c r="G29" s="46" t="s">
        <v>169</v>
      </c>
      <c r="H29" s="57">
        <v>475</v>
      </c>
      <c r="I29" s="58">
        <v>3</v>
      </c>
      <c r="J29" s="59">
        <f>ROUND(H29*I29,2)</f>
        <v>1425</v>
      </c>
      <c r="K29" s="60">
        <v>0.20999999999999999</v>
      </c>
      <c r="L29" s="61">
        <f>ROUND(J29*1.21,2)</f>
        <v>1724.25</v>
      </c>
      <c r="M29" s="13"/>
      <c r="N29" s="2"/>
      <c r="O29" s="2"/>
      <c r="P29" s="2"/>
      <c r="Q29" s="33">
        <f>IF(ISNUMBER(K29),IF(H29&gt;0,IF(I29&gt;0,J29,0),0),0)</f>
        <v>1425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7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7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977</v>
      </c>
      <c r="C32" s="45" t="s">
        <v>1782</v>
      </c>
      <c r="D32" s="45" t="s">
        <v>7</v>
      </c>
      <c r="E32" s="45" t="s">
        <v>1783</v>
      </c>
      <c r="F32" s="45" t="s">
        <v>7</v>
      </c>
      <c r="G32" s="46" t="s">
        <v>169</v>
      </c>
      <c r="H32" s="57">
        <v>475</v>
      </c>
      <c r="I32" s="58">
        <v>156.71000000000001</v>
      </c>
      <c r="J32" s="59">
        <f>ROUND(H32*I32,2)</f>
        <v>74437.25</v>
      </c>
      <c r="K32" s="60">
        <v>0.20999999999999999</v>
      </c>
      <c r="L32" s="61">
        <f>ROUND(J32*1.21,2)</f>
        <v>90069.070000000007</v>
      </c>
      <c r="M32" s="13"/>
      <c r="N32" s="2"/>
      <c r="O32" s="2"/>
      <c r="P32" s="2"/>
      <c r="Q32" s="33">
        <f>IF(ISNUMBER(K32),IF(H32&gt;0,IF(I32&gt;0,J32,0),0),0)</f>
        <v>74437.25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1805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978</v>
      </c>
      <c r="C35" s="45" t="s">
        <v>714</v>
      </c>
      <c r="D35" s="45" t="s">
        <v>7</v>
      </c>
      <c r="E35" s="45" t="s">
        <v>1787</v>
      </c>
      <c r="F35" s="45" t="s">
        <v>7</v>
      </c>
      <c r="G35" s="46" t="s">
        <v>146</v>
      </c>
      <c r="H35" s="57">
        <v>1760</v>
      </c>
      <c r="I35" s="58">
        <v>156.69999999999999</v>
      </c>
      <c r="J35" s="59">
        <f>ROUND(H35*I35,2)</f>
        <v>275792</v>
      </c>
      <c r="K35" s="60">
        <v>0.20999999999999999</v>
      </c>
      <c r="L35" s="61">
        <f>ROUND(J35*1.21,2)</f>
        <v>333708.32000000001</v>
      </c>
      <c r="M35" s="13"/>
      <c r="N35" s="2"/>
      <c r="O35" s="2"/>
      <c r="P35" s="2"/>
      <c r="Q35" s="33">
        <f>IF(ISNUMBER(K35),IF(H35&gt;0,IF(I35&gt;0,J35,0),0),0)</f>
        <v>275792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1806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7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979</v>
      </c>
      <c r="C38" s="45" t="s">
        <v>1807</v>
      </c>
      <c r="D38" s="45" t="s">
        <v>7</v>
      </c>
      <c r="E38" s="45" t="s">
        <v>1808</v>
      </c>
      <c r="F38" s="45" t="s">
        <v>7</v>
      </c>
      <c r="G38" s="46" t="s">
        <v>146</v>
      </c>
      <c r="H38" s="57">
        <v>7</v>
      </c>
      <c r="I38" s="58">
        <v>1350</v>
      </c>
      <c r="J38" s="59">
        <f>ROUND(H38*I38,2)</f>
        <v>9450</v>
      </c>
      <c r="K38" s="60">
        <v>0.20999999999999999</v>
      </c>
      <c r="L38" s="61">
        <f>ROUND(J38*1.21,2)</f>
        <v>11434.5</v>
      </c>
      <c r="M38" s="13"/>
      <c r="N38" s="2"/>
      <c r="O38" s="2"/>
      <c r="P38" s="2"/>
      <c r="Q38" s="33">
        <f>IF(ISNUMBER(K38),IF(H38&gt;0,IF(I38&gt;0,J38,0),0),0)</f>
        <v>9450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1809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 thickBot="1" ht="25" customHeight="1">
      <c r="A41" s="10"/>
      <c r="B41" s="1"/>
      <c r="C41" s="62">
        <v>1</v>
      </c>
      <c r="D41" s="1"/>
      <c r="E41" s="63" t="s">
        <v>109</v>
      </c>
      <c r="F41" s="1"/>
      <c r="G41" s="64" t="s">
        <v>137</v>
      </c>
      <c r="H41" s="65">
        <f>J26+J29+J32+J35+J38</f>
        <v>368490.5</v>
      </c>
      <c r="I41" s="64" t="s">
        <v>138</v>
      </c>
      <c r="J41" s="66">
        <f>(L41-H41)</f>
        <v>77383.010000000009</v>
      </c>
      <c r="K41" s="64" t="s">
        <v>139</v>
      </c>
      <c r="L41" s="67">
        <f>ROUND((J26+J29+J32+J35+J38)*1.21,2)</f>
        <v>445873.51000000001</v>
      </c>
      <c r="M41" s="13"/>
      <c r="N41" s="2"/>
      <c r="O41" s="2"/>
      <c r="P41" s="2"/>
      <c r="Q41" s="33">
        <f>0+Q26+Q29+Q32+Q35+Q38</f>
        <v>368490.5</v>
      </c>
      <c r="R41" s="9">
        <f>0+R26+R29+R32+R35+R38</f>
        <v>0</v>
      </c>
      <c r="S41" s="68">
        <f>Q41*(1+J41)+R41</f>
        <v>28515272536.905003</v>
      </c>
    </row>
    <row r="42" thickTop="1" thickBot="1" ht="25" customHeight="1">
      <c r="A42" s="10"/>
      <c r="B42" s="69"/>
      <c r="C42" s="69"/>
      <c r="D42" s="69"/>
      <c r="E42" s="70"/>
      <c r="F42" s="69"/>
      <c r="G42" s="71" t="s">
        <v>140</v>
      </c>
      <c r="H42" s="72">
        <f>0+J26+J29+J32+J35+J38</f>
        <v>368490.5</v>
      </c>
      <c r="I42" s="71" t="s">
        <v>141</v>
      </c>
      <c r="J42" s="73">
        <f>0+J41</f>
        <v>77383.010000000009</v>
      </c>
      <c r="K42" s="71" t="s">
        <v>142</v>
      </c>
      <c r="L42" s="74">
        <f>0+L41</f>
        <v>445873.51000000001</v>
      </c>
      <c r="M42" s="13"/>
      <c r="N42" s="2"/>
      <c r="O42" s="2"/>
      <c r="P42" s="2"/>
      <c r="Q42" s="2"/>
    </row>
    <row r="43">
      <c r="A43" s="14"/>
      <c r="B43" s="4"/>
      <c r="C43" s="4"/>
      <c r="D43" s="4"/>
      <c r="E43" s="4"/>
      <c r="F43" s="4"/>
      <c r="G43" s="4"/>
      <c r="H43" s="76"/>
      <c r="I43" s="4"/>
      <c r="J43" s="76"/>
      <c r="K43" s="4"/>
      <c r="L43" s="4"/>
      <c r="M43" s="15"/>
      <c r="N43" s="2"/>
      <c r="O43" s="2"/>
      <c r="P43" s="2"/>
      <c r="Q43" s="2"/>
    </row>
    <row r="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"/>
      <c r="O44" s="2"/>
      <c r="P44" s="2"/>
      <c r="Q44" s="2"/>
    </row>
  </sheetData>
  <mergeCells count="2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0+(H41)</f>
        <v>229501.53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0+H42</f>
        <v>229501.53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1810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ROUND(0+((H41)*1.21),2)</f>
        <v>277696.84999999998</v>
      </c>
      <c r="K11" s="1"/>
      <c r="L11" s="1"/>
      <c r="M11" s="13"/>
      <c r="N11" s="2"/>
      <c r="O11" s="2"/>
      <c r="P11" s="2"/>
      <c r="Q11" s="33">
        <f>IF(SUM(K20)&gt;0,ROUND(SUM(S20)/SUM(K20)-1,8),0)</f>
        <v>48195.32</v>
      </c>
      <c r="R11" s="9">
        <f>AVERAGE(J41)</f>
        <v>48195.319999999978</v>
      </c>
      <c r="S11" s="9">
        <f>J10*(1+Q11)</f>
        <v>11061129180.3696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0+J26+J29+J32+J35+J38</f>
        <v>229501.53</v>
      </c>
      <c r="L20" s="38">
        <f>0+L41</f>
        <v>277696.84999999998</v>
      </c>
      <c r="M20" s="13"/>
      <c r="N20" s="2"/>
      <c r="O20" s="2"/>
      <c r="P20" s="2"/>
      <c r="Q20" s="2"/>
      <c r="S20" s="9">
        <f>S41</f>
        <v>11061129180.369595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143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980</v>
      </c>
      <c r="C26" s="45" t="s">
        <v>1777</v>
      </c>
      <c r="D26" s="45" t="s">
        <v>7</v>
      </c>
      <c r="E26" s="45" t="s">
        <v>1778</v>
      </c>
      <c r="F26" s="45" t="s">
        <v>7</v>
      </c>
      <c r="G26" s="46" t="s">
        <v>169</v>
      </c>
      <c r="H26" s="47">
        <v>663</v>
      </c>
      <c r="I26" s="26">
        <v>20.600000000000001</v>
      </c>
      <c r="J26" s="48">
        <f>ROUND(H26*I26,2)</f>
        <v>13657.799999999999</v>
      </c>
      <c r="K26" s="49">
        <v>0.20999999999999999</v>
      </c>
      <c r="L26" s="50">
        <f>ROUND(J26*1.21,2)</f>
        <v>16525.939999999999</v>
      </c>
      <c r="M26" s="13"/>
      <c r="N26" s="2"/>
      <c r="O26" s="2"/>
      <c r="P26" s="2"/>
      <c r="Q26" s="33">
        <f>IF(ISNUMBER(K26),IF(H26&gt;0,IF(I26&gt;0,J26,0),0),0)</f>
        <v>13657.799999999999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7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1811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>
      <c r="A29" s="10"/>
      <c r="B29" s="44">
        <v>981</v>
      </c>
      <c r="C29" s="45" t="s">
        <v>1779</v>
      </c>
      <c r="D29" s="45" t="s">
        <v>7</v>
      </c>
      <c r="E29" s="45" t="s">
        <v>1780</v>
      </c>
      <c r="F29" s="45" t="s">
        <v>7</v>
      </c>
      <c r="G29" s="46" t="s">
        <v>169</v>
      </c>
      <c r="H29" s="57">
        <v>663</v>
      </c>
      <c r="I29" s="58">
        <v>3</v>
      </c>
      <c r="J29" s="59">
        <f>ROUND(H29*I29,2)</f>
        <v>1989</v>
      </c>
      <c r="K29" s="60">
        <v>0.20999999999999999</v>
      </c>
      <c r="L29" s="61">
        <f>ROUND(J29*1.21,2)</f>
        <v>2406.6900000000001</v>
      </c>
      <c r="M29" s="13"/>
      <c r="N29" s="2"/>
      <c r="O29" s="2"/>
      <c r="P29" s="2"/>
      <c r="Q29" s="33">
        <f>IF(ISNUMBER(K29),IF(H29&gt;0,IF(I29&gt;0,J29,0),0),0)</f>
        <v>1989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7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1811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982</v>
      </c>
      <c r="C32" s="45" t="s">
        <v>1782</v>
      </c>
      <c r="D32" s="45" t="s">
        <v>7</v>
      </c>
      <c r="E32" s="45" t="s">
        <v>1783</v>
      </c>
      <c r="F32" s="45" t="s">
        <v>7</v>
      </c>
      <c r="G32" s="46" t="s">
        <v>169</v>
      </c>
      <c r="H32" s="57">
        <v>663</v>
      </c>
      <c r="I32" s="58">
        <v>156.71000000000001</v>
      </c>
      <c r="J32" s="59">
        <f>ROUND(H32*I32,2)</f>
        <v>103898.73</v>
      </c>
      <c r="K32" s="60">
        <v>0.20999999999999999</v>
      </c>
      <c r="L32" s="61">
        <f>ROUND(J32*1.21,2)</f>
        <v>125717.46000000001</v>
      </c>
      <c r="M32" s="13"/>
      <c r="N32" s="2"/>
      <c r="O32" s="2"/>
      <c r="P32" s="2"/>
      <c r="Q32" s="33">
        <f>IF(ISNUMBER(K32),IF(H32&gt;0,IF(I32&gt;0,J32,0),0),0)</f>
        <v>103898.73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1812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1811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983</v>
      </c>
      <c r="C35" s="45" t="s">
        <v>714</v>
      </c>
      <c r="D35" s="45" t="s">
        <v>7</v>
      </c>
      <c r="E35" s="45" t="s">
        <v>1787</v>
      </c>
      <c r="F35" s="45" t="s">
        <v>7</v>
      </c>
      <c r="G35" s="46" t="s">
        <v>146</v>
      </c>
      <c r="H35" s="57">
        <v>680</v>
      </c>
      <c r="I35" s="58">
        <v>156.69999999999999</v>
      </c>
      <c r="J35" s="59">
        <f>ROUND(H35*I35,2)</f>
        <v>106556</v>
      </c>
      <c r="K35" s="60">
        <v>0.20999999999999999</v>
      </c>
      <c r="L35" s="61">
        <f>ROUND(J35*1.21,2)</f>
        <v>128932.75999999999</v>
      </c>
      <c r="M35" s="13"/>
      <c r="N35" s="2"/>
      <c r="O35" s="2"/>
      <c r="P35" s="2"/>
      <c r="Q35" s="33">
        <f>IF(ISNUMBER(K35),IF(H35&gt;0,IF(I35&gt;0,J35,0),0),0)</f>
        <v>106556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1813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7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984</v>
      </c>
      <c r="C38" s="45" t="s">
        <v>1807</v>
      </c>
      <c r="D38" s="45" t="s">
        <v>7</v>
      </c>
      <c r="E38" s="45" t="s">
        <v>1814</v>
      </c>
      <c r="F38" s="45" t="s">
        <v>7</v>
      </c>
      <c r="G38" s="46" t="s">
        <v>728</v>
      </c>
      <c r="H38" s="57">
        <v>680</v>
      </c>
      <c r="I38" s="58">
        <v>5</v>
      </c>
      <c r="J38" s="59">
        <f>ROUND(H38*I38,2)</f>
        <v>3400</v>
      </c>
      <c r="K38" s="60">
        <v>0.20999999999999999</v>
      </c>
      <c r="L38" s="61">
        <f>ROUND(J38*1.21,2)</f>
        <v>4114</v>
      </c>
      <c r="M38" s="13"/>
      <c r="N38" s="2"/>
      <c r="O38" s="2"/>
      <c r="P38" s="2"/>
      <c r="Q38" s="33">
        <f>IF(ISNUMBER(K38),IF(H38&gt;0,IF(I38&gt;0,J38,0),0),0)</f>
        <v>3400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1814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 thickBot="1" ht="25" customHeight="1">
      <c r="A41" s="10"/>
      <c r="B41" s="1"/>
      <c r="C41" s="62">
        <v>1</v>
      </c>
      <c r="D41" s="1"/>
      <c r="E41" s="63" t="s">
        <v>109</v>
      </c>
      <c r="F41" s="1"/>
      <c r="G41" s="64" t="s">
        <v>137</v>
      </c>
      <c r="H41" s="65">
        <f>J26+J29+J32+J35+J38</f>
        <v>229501.53</v>
      </c>
      <c r="I41" s="64" t="s">
        <v>138</v>
      </c>
      <c r="J41" s="66">
        <f>(L41-H41)</f>
        <v>48195.319999999978</v>
      </c>
      <c r="K41" s="64" t="s">
        <v>139</v>
      </c>
      <c r="L41" s="67">
        <f>ROUND((J26+J29+J32+J35+J38)*1.21,2)</f>
        <v>277696.84999999998</v>
      </c>
      <c r="M41" s="13"/>
      <c r="N41" s="2"/>
      <c r="O41" s="2"/>
      <c r="P41" s="2"/>
      <c r="Q41" s="33">
        <f>0+Q26+Q29+Q32+Q35+Q38</f>
        <v>229501.53</v>
      </c>
      <c r="R41" s="9">
        <f>0+R26+R29+R32+R35+R38</f>
        <v>0</v>
      </c>
      <c r="S41" s="68">
        <f>Q41*(1+J41)+R41</f>
        <v>11061129180.369595</v>
      </c>
    </row>
    <row r="42" thickTop="1" thickBot="1" ht="25" customHeight="1">
      <c r="A42" s="10"/>
      <c r="B42" s="69"/>
      <c r="C42" s="69"/>
      <c r="D42" s="69"/>
      <c r="E42" s="70"/>
      <c r="F42" s="69"/>
      <c r="G42" s="71" t="s">
        <v>140</v>
      </c>
      <c r="H42" s="72">
        <f>0+J26+J29+J32+J35+J38</f>
        <v>229501.53</v>
      </c>
      <c r="I42" s="71" t="s">
        <v>141</v>
      </c>
      <c r="J42" s="73">
        <f>0+J41</f>
        <v>48195.319999999978</v>
      </c>
      <c r="K42" s="71" t="s">
        <v>142</v>
      </c>
      <c r="L42" s="74">
        <f>0+L41</f>
        <v>277696.84999999998</v>
      </c>
      <c r="M42" s="13"/>
      <c r="N42" s="2"/>
      <c r="O42" s="2"/>
      <c r="P42" s="2"/>
      <c r="Q42" s="2"/>
    </row>
    <row r="43">
      <c r="A43" s="14"/>
      <c r="B43" s="4"/>
      <c r="C43" s="4"/>
      <c r="D43" s="4"/>
      <c r="E43" s="4"/>
      <c r="F43" s="4"/>
      <c r="G43" s="4"/>
      <c r="H43" s="76"/>
      <c r="I43" s="4"/>
      <c r="J43" s="76"/>
      <c r="K43" s="4"/>
      <c r="L43" s="4"/>
      <c r="M43" s="15"/>
      <c r="N43" s="2"/>
      <c r="O43" s="2"/>
      <c r="P43" s="2"/>
      <c r="Q43" s="2"/>
    </row>
    <row r="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"/>
      <c r="O44" s="2"/>
      <c r="P44" s="2"/>
      <c r="Q44" s="2"/>
    </row>
  </sheetData>
  <mergeCells count="2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0+(H35)</f>
        <v>470925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0+H36</f>
        <v>470925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1815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ROUND(0+((H35)*1.21),2)</f>
        <v>569819.25</v>
      </c>
      <c r="K11" s="1"/>
      <c r="L11" s="1"/>
      <c r="M11" s="13"/>
      <c r="N11" s="2"/>
      <c r="O11" s="2"/>
      <c r="P11" s="2"/>
      <c r="Q11" s="33">
        <f>IF(SUM(K20)&gt;0,ROUND(SUM(S20)/SUM(K20)-1,8),0)</f>
        <v>98894.25</v>
      </c>
      <c r="R11" s="9">
        <f>AVERAGE(J35)</f>
        <v>98894.25</v>
      </c>
      <c r="S11" s="9">
        <f>J10*(1+Q11)</f>
        <v>46572245606.25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0+J26+J29+J32</f>
        <v>470925</v>
      </c>
      <c r="L20" s="38">
        <f>0+L35</f>
        <v>569819.25</v>
      </c>
      <c r="M20" s="13"/>
      <c r="N20" s="2"/>
      <c r="O20" s="2"/>
      <c r="P20" s="2"/>
      <c r="Q20" s="2"/>
      <c r="S20" s="9">
        <f>S35</f>
        <v>46572245606.25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143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985</v>
      </c>
      <c r="C26" s="45" t="s">
        <v>1779</v>
      </c>
      <c r="D26" s="45" t="s">
        <v>7</v>
      </c>
      <c r="E26" s="45" t="s">
        <v>1780</v>
      </c>
      <c r="F26" s="45" t="s">
        <v>7</v>
      </c>
      <c r="G26" s="46" t="s">
        <v>169</v>
      </c>
      <c r="H26" s="47">
        <v>3920</v>
      </c>
      <c r="I26" s="26">
        <v>3</v>
      </c>
      <c r="J26" s="48">
        <f>ROUND(H26*I26,2)</f>
        <v>11760</v>
      </c>
      <c r="K26" s="49">
        <v>0.20999999999999999</v>
      </c>
      <c r="L26" s="50">
        <f>ROUND(J26*1.21,2)</f>
        <v>14229.6</v>
      </c>
      <c r="M26" s="13"/>
      <c r="N26" s="2"/>
      <c r="O26" s="2"/>
      <c r="P26" s="2"/>
      <c r="Q26" s="33">
        <f>IF(ISNUMBER(K26),IF(H26&gt;0,IF(I26&gt;0,J26,0),0),0)</f>
        <v>11760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1816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7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>
      <c r="A29" s="10"/>
      <c r="B29" s="44">
        <v>986</v>
      </c>
      <c r="C29" s="45" t="s">
        <v>1817</v>
      </c>
      <c r="D29" s="45" t="s">
        <v>7</v>
      </c>
      <c r="E29" s="45" t="s">
        <v>1818</v>
      </c>
      <c r="F29" s="45" t="s">
        <v>7</v>
      </c>
      <c r="G29" s="46" t="s">
        <v>146</v>
      </c>
      <c r="H29" s="57">
        <v>2750</v>
      </c>
      <c r="I29" s="58">
        <v>109.26000000000001</v>
      </c>
      <c r="J29" s="59">
        <f>ROUND(H29*I29,2)</f>
        <v>300465</v>
      </c>
      <c r="K29" s="60">
        <v>0.20999999999999999</v>
      </c>
      <c r="L29" s="61">
        <f>ROUND(J29*1.21,2)</f>
        <v>363562.65000000002</v>
      </c>
      <c r="M29" s="13"/>
      <c r="N29" s="2"/>
      <c r="O29" s="2"/>
      <c r="P29" s="2"/>
      <c r="Q29" s="33">
        <f>IF(ISNUMBER(K29),IF(H29&gt;0,IF(I29&gt;0,J29,0),0),0)</f>
        <v>300465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1819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7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987</v>
      </c>
      <c r="C32" s="45" t="s">
        <v>1820</v>
      </c>
      <c r="D32" s="45" t="s">
        <v>7</v>
      </c>
      <c r="E32" s="45" t="s">
        <v>1821</v>
      </c>
      <c r="F32" s="45" t="s">
        <v>7</v>
      </c>
      <c r="G32" s="46" t="s">
        <v>169</v>
      </c>
      <c r="H32" s="57">
        <v>690</v>
      </c>
      <c r="I32" s="58">
        <v>230</v>
      </c>
      <c r="J32" s="59">
        <f>ROUND(H32*I32,2)</f>
        <v>158700</v>
      </c>
      <c r="K32" s="60">
        <v>0.20999999999999999</v>
      </c>
      <c r="L32" s="61">
        <f>ROUND(J32*1.21,2)</f>
        <v>192027</v>
      </c>
      <c r="M32" s="13"/>
      <c r="N32" s="2"/>
      <c r="O32" s="2"/>
      <c r="P32" s="2"/>
      <c r="Q32" s="33">
        <f>IF(ISNUMBER(K32),IF(H32&gt;0,IF(I32&gt;0,J32,0),0),0)</f>
        <v>158700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1822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 thickBot="1" ht="25" customHeight="1">
      <c r="A35" s="10"/>
      <c r="B35" s="1"/>
      <c r="C35" s="62">
        <v>1</v>
      </c>
      <c r="D35" s="1"/>
      <c r="E35" s="63" t="s">
        <v>109</v>
      </c>
      <c r="F35" s="1"/>
      <c r="G35" s="64" t="s">
        <v>137</v>
      </c>
      <c r="H35" s="65">
        <f>J26+J29+J32</f>
        <v>470925</v>
      </c>
      <c r="I35" s="64" t="s">
        <v>138</v>
      </c>
      <c r="J35" s="66">
        <f>(L35-H35)</f>
        <v>98894.25</v>
      </c>
      <c r="K35" s="64" t="s">
        <v>139</v>
      </c>
      <c r="L35" s="67">
        <f>ROUND((J26+J29+J32)*1.21,2)</f>
        <v>569819.25</v>
      </c>
      <c r="M35" s="13"/>
      <c r="N35" s="2"/>
      <c r="O35" s="2"/>
      <c r="P35" s="2"/>
      <c r="Q35" s="33">
        <f>0+Q26+Q29+Q32</f>
        <v>470925</v>
      </c>
      <c r="R35" s="9">
        <f>0+R26+R29+R32</f>
        <v>0</v>
      </c>
      <c r="S35" s="68">
        <f>Q35*(1+J35)+R35</f>
        <v>46572245606.25</v>
      </c>
    </row>
    <row r="36" thickTop="1" thickBot="1" ht="25" customHeight="1">
      <c r="A36" s="10"/>
      <c r="B36" s="69"/>
      <c r="C36" s="69"/>
      <c r="D36" s="69"/>
      <c r="E36" s="70"/>
      <c r="F36" s="69"/>
      <c r="G36" s="71" t="s">
        <v>140</v>
      </c>
      <c r="H36" s="72">
        <f>0+J26+J29+J32</f>
        <v>470925</v>
      </c>
      <c r="I36" s="71" t="s">
        <v>141</v>
      </c>
      <c r="J36" s="73">
        <f>0+J35</f>
        <v>98894.25</v>
      </c>
      <c r="K36" s="71" t="s">
        <v>142</v>
      </c>
      <c r="L36" s="74">
        <f>0+L35</f>
        <v>569819.25</v>
      </c>
      <c r="M36" s="13"/>
      <c r="N36" s="2"/>
      <c r="O36" s="2"/>
      <c r="P36" s="2"/>
      <c r="Q36" s="2"/>
    </row>
    <row r="37">
      <c r="A37" s="14"/>
      <c r="B37" s="4"/>
      <c r="C37" s="4"/>
      <c r="D37" s="4"/>
      <c r="E37" s="4"/>
      <c r="F37" s="4"/>
      <c r="G37" s="4"/>
      <c r="H37" s="76"/>
      <c r="I37" s="4"/>
      <c r="J37" s="76"/>
      <c r="K37" s="4"/>
      <c r="L37" s="4"/>
      <c r="M37" s="15"/>
      <c r="N37" s="2"/>
      <c r="O37" s="2"/>
      <c r="P37" s="2"/>
      <c r="Q37" s="2"/>
    </row>
    <row r="3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2"/>
      <c r="O38" s="2"/>
      <c r="P38" s="2"/>
      <c r="Q38" s="2"/>
    </row>
  </sheetData>
  <mergeCells count="2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0+(H58+H97+H106+H133+H142+H169)</f>
        <v>3969464.8300000001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0+H59+H98+H107+H134+H143+H170</f>
        <v>3969464.8300000001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496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ROUND(0+((H58+H97+H106+H133+H142+H169)*1.21),2)</f>
        <v>4803052.4400000004</v>
      </c>
      <c r="K11" s="1"/>
      <c r="L11" s="1"/>
      <c r="M11" s="13"/>
      <c r="N11" s="2"/>
      <c r="O11" s="2"/>
      <c r="P11" s="2"/>
      <c r="Q11" s="33">
        <f>IF(SUM(K20:K25)&gt;0,ROUND(SUM(S20:S25)/SUM(K20:K25)-1,8),0)</f>
        <v>456114.72411275998</v>
      </c>
      <c r="R11" s="9">
        <f>AVERAGE(J58,J97,J106,J133,J142,J169)</f>
        <v>138931.27000000002</v>
      </c>
      <c r="S11" s="9">
        <f>J10*(1+Q11)</f>
        <v>1810535325275.5837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0+J31+J34+J37+J40+J43+J46+J49+J52+J55</f>
        <v>231239.81</v>
      </c>
      <c r="L20" s="38">
        <f>0+L58</f>
        <v>279800.16999999998</v>
      </c>
      <c r="M20" s="13"/>
      <c r="N20" s="2"/>
      <c r="O20" s="2"/>
      <c r="P20" s="2"/>
      <c r="Q20" s="2"/>
      <c r="S20" s="9">
        <f>S58</f>
        <v>11229319659.741596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0+J61+J64+J67+J70+J73+J76+J79+J82+J85+J88+J91+J94</f>
        <v>750384.66000000003</v>
      </c>
      <c r="L21" s="38">
        <f>0+L97</f>
        <v>907965.43999999994</v>
      </c>
      <c r="M21" s="13"/>
      <c r="N21" s="2"/>
      <c r="O21" s="2"/>
      <c r="P21" s="2"/>
      <c r="Q21" s="2"/>
      <c r="S21" s="9">
        <f>S97</f>
        <v>118246950407.49474</v>
      </c>
    </row>
    <row r="22">
      <c r="A22" s="10"/>
      <c r="B22" s="36">
        <v>4</v>
      </c>
      <c r="C22" s="1"/>
      <c r="D22" s="1"/>
      <c r="E22" s="37" t="s">
        <v>193</v>
      </c>
      <c r="F22" s="1"/>
      <c r="G22" s="1"/>
      <c r="H22" s="1"/>
      <c r="I22" s="1"/>
      <c r="J22" s="1"/>
      <c r="K22" s="38">
        <f>0+J100+J103</f>
        <v>1959.97</v>
      </c>
      <c r="L22" s="38">
        <f>0+L106</f>
        <v>2371.5599999999999</v>
      </c>
      <c r="M22" s="13"/>
      <c r="N22" s="2"/>
      <c r="O22" s="2"/>
      <c r="P22" s="2"/>
      <c r="Q22" s="2"/>
      <c r="S22" s="9">
        <f>S106</f>
        <v>808664.02229999984</v>
      </c>
    </row>
    <row r="23">
      <c r="A23" s="10"/>
      <c r="B23" s="36">
        <v>5</v>
      </c>
      <c r="C23" s="1"/>
      <c r="D23" s="1"/>
      <c r="E23" s="37" t="s">
        <v>194</v>
      </c>
      <c r="F23" s="1"/>
      <c r="G23" s="1"/>
      <c r="H23" s="1"/>
      <c r="I23" s="1"/>
      <c r="J23" s="1"/>
      <c r="K23" s="38">
        <f>0+J109+J112+J115+J118+J121+J124+J127+J130</f>
        <v>2826048.9299999997</v>
      </c>
      <c r="L23" s="38">
        <f>0+L133</f>
        <v>3419519.21</v>
      </c>
      <c r="M23" s="13"/>
      <c r="N23" s="2"/>
      <c r="O23" s="2"/>
      <c r="P23" s="2"/>
      <c r="Q23" s="2"/>
      <c r="S23" s="9">
        <f>S133</f>
        <v>1677178875829.731</v>
      </c>
    </row>
    <row r="24">
      <c r="A24" s="10"/>
      <c r="B24" s="36">
        <v>8</v>
      </c>
      <c r="C24" s="1"/>
      <c r="D24" s="1"/>
      <c r="E24" s="37" t="s">
        <v>111</v>
      </c>
      <c r="F24" s="1"/>
      <c r="G24" s="1"/>
      <c r="H24" s="1"/>
      <c r="I24" s="1"/>
      <c r="J24" s="1"/>
      <c r="K24" s="38">
        <f>0+J136+J139</f>
        <v>26533.220000000001</v>
      </c>
      <c r="L24" s="38">
        <f>0+L142</f>
        <v>32105.200000000001</v>
      </c>
      <c r="M24" s="13"/>
      <c r="N24" s="2"/>
      <c r="O24" s="2"/>
      <c r="P24" s="2"/>
      <c r="Q24" s="2"/>
      <c r="S24" s="9">
        <f>S142</f>
        <v>147869104.39559999</v>
      </c>
    </row>
    <row r="25">
      <c r="A25" s="10"/>
      <c r="B25" s="36">
        <v>9</v>
      </c>
      <c r="C25" s="1"/>
      <c r="D25" s="1"/>
      <c r="E25" s="37" t="s">
        <v>112</v>
      </c>
      <c r="F25" s="1"/>
      <c r="G25" s="1"/>
      <c r="H25" s="1"/>
      <c r="I25" s="1"/>
      <c r="J25" s="1"/>
      <c r="K25" s="38">
        <f>0+J145+J148+J151+J154+J157+J160+J163+J166</f>
        <v>133298.23999999999</v>
      </c>
      <c r="L25" s="38">
        <f>0+L169</f>
        <v>161290.87</v>
      </c>
      <c r="M25" s="41"/>
      <c r="N25" s="2"/>
      <c r="O25" s="2"/>
      <c r="P25" s="2"/>
      <c r="Q25" s="2"/>
      <c r="S25" s="9">
        <f>S169</f>
        <v>3731501610.2112002</v>
      </c>
    </row>
    <row r="26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39"/>
      <c r="N26" s="2"/>
      <c r="O26" s="2"/>
      <c r="P26" s="2"/>
      <c r="Q26" s="2"/>
    </row>
    <row r="27" ht="14" customHeight="1">
      <c r="A27" s="4"/>
      <c r="B27" s="28" t="s">
        <v>113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40"/>
      <c r="N28" s="2"/>
      <c r="O28" s="2"/>
      <c r="P28" s="2"/>
      <c r="Q28" s="2"/>
    </row>
    <row r="29" ht="18" customHeight="1">
      <c r="A29" s="10"/>
      <c r="B29" s="34" t="s">
        <v>114</v>
      </c>
      <c r="C29" s="34" t="s">
        <v>106</v>
      </c>
      <c r="D29" s="34" t="s">
        <v>115</v>
      </c>
      <c r="E29" s="34" t="s">
        <v>107</v>
      </c>
      <c r="F29" s="34" t="s">
        <v>116</v>
      </c>
      <c r="G29" s="35" t="s">
        <v>117</v>
      </c>
      <c r="H29" s="23" t="s">
        <v>118</v>
      </c>
      <c r="I29" s="23" t="s">
        <v>119</v>
      </c>
      <c r="J29" s="23" t="s">
        <v>17</v>
      </c>
      <c r="K29" s="35" t="s">
        <v>120</v>
      </c>
      <c r="L29" s="23" t="s">
        <v>18</v>
      </c>
      <c r="M29" s="41"/>
      <c r="N29" s="2"/>
      <c r="O29" s="2"/>
      <c r="P29" s="2"/>
      <c r="Q29" s="2"/>
    </row>
    <row r="30" ht="40" customHeight="1">
      <c r="A30" s="10"/>
      <c r="B30" s="42" t="s">
        <v>121</v>
      </c>
      <c r="C30" s="1"/>
      <c r="D30" s="1"/>
      <c r="E30" s="1"/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>
      <c r="A31" s="10"/>
      <c r="B31" s="44">
        <v>121</v>
      </c>
      <c r="C31" s="45" t="s">
        <v>497</v>
      </c>
      <c r="D31" s="45"/>
      <c r="E31" s="45" t="s">
        <v>498</v>
      </c>
      <c r="F31" s="45" t="s">
        <v>7</v>
      </c>
      <c r="G31" s="46" t="s">
        <v>499</v>
      </c>
      <c r="H31" s="47">
        <v>7.3970000000000002</v>
      </c>
      <c r="I31" s="26">
        <v>730</v>
      </c>
      <c r="J31" s="48">
        <f>ROUND(H31*I31,2)</f>
        <v>5399.8100000000004</v>
      </c>
      <c r="K31" s="49">
        <v>0.20999999999999999</v>
      </c>
      <c r="L31" s="50">
        <f>ROUND(J31*1.21,2)</f>
        <v>6533.7700000000004</v>
      </c>
      <c r="M31" s="13"/>
      <c r="N31" s="2"/>
      <c r="O31" s="2"/>
      <c r="P31" s="2"/>
      <c r="Q31" s="33">
        <f>IF(ISNUMBER(K31),IF(H31&gt;0,IF(I31&gt;0,J31,0),0),0)</f>
        <v>5399.8100000000004</v>
      </c>
      <c r="R31" s="9">
        <f>IF(ISNUMBER(K31)=FALSE,J31,0)</f>
        <v>0</v>
      </c>
    </row>
    <row r="32">
      <c r="A32" s="10"/>
      <c r="B32" s="51" t="s">
        <v>125</v>
      </c>
      <c r="C32" s="1"/>
      <c r="D32" s="1"/>
      <c r="E32" s="52" t="s">
        <v>500</v>
      </c>
      <c r="F32" s="1"/>
      <c r="G32" s="1"/>
      <c r="H32" s="43"/>
      <c r="I32" s="1"/>
      <c r="J32" s="43"/>
      <c r="K32" s="1"/>
      <c r="L32" s="1"/>
      <c r="M32" s="13"/>
      <c r="N32" s="2"/>
      <c r="O32" s="2"/>
      <c r="P32" s="2"/>
      <c r="Q32" s="2"/>
    </row>
    <row r="33" thickBot="1">
      <c r="A33" s="10"/>
      <c r="B33" s="53" t="s">
        <v>127</v>
      </c>
      <c r="C33" s="54"/>
      <c r="D33" s="54"/>
      <c r="E33" s="55" t="s">
        <v>501</v>
      </c>
      <c r="F33" s="54"/>
      <c r="G33" s="54"/>
      <c r="H33" s="56"/>
      <c r="I33" s="54"/>
      <c r="J33" s="56"/>
      <c r="K33" s="54"/>
      <c r="L33" s="54"/>
      <c r="M33" s="13"/>
      <c r="N33" s="2"/>
      <c r="O33" s="2"/>
      <c r="P33" s="2"/>
      <c r="Q33" s="2"/>
    </row>
    <row r="34" thickTop="1">
      <c r="A34" s="10"/>
      <c r="B34" s="44">
        <v>122</v>
      </c>
      <c r="C34" s="45" t="s">
        <v>195</v>
      </c>
      <c r="D34" s="45"/>
      <c r="E34" s="45" t="s">
        <v>196</v>
      </c>
      <c r="F34" s="45" t="s">
        <v>7</v>
      </c>
      <c r="G34" s="46" t="s">
        <v>124</v>
      </c>
      <c r="H34" s="57">
        <v>1</v>
      </c>
      <c r="I34" s="58">
        <v>9840</v>
      </c>
      <c r="J34" s="59">
        <f>ROUND(H34*I34,2)</f>
        <v>9840</v>
      </c>
      <c r="K34" s="60">
        <v>0.20999999999999999</v>
      </c>
      <c r="L34" s="61">
        <f>ROUND(J34*1.21,2)</f>
        <v>11906.4</v>
      </c>
      <c r="M34" s="13"/>
      <c r="N34" s="2"/>
      <c r="O34" s="2"/>
      <c r="P34" s="2"/>
      <c r="Q34" s="33">
        <f>IF(ISNUMBER(K34),IF(H34&gt;0,IF(I34&gt;0,J34,0),0),0)</f>
        <v>9840</v>
      </c>
      <c r="R34" s="9">
        <f>IF(ISNUMBER(K34)=FALSE,J34,0)</f>
        <v>0</v>
      </c>
    </row>
    <row r="35">
      <c r="A35" s="10"/>
      <c r="B35" s="51" t="s">
        <v>125</v>
      </c>
      <c r="C35" s="1"/>
      <c r="D35" s="1"/>
      <c r="E35" s="52" t="s">
        <v>197</v>
      </c>
      <c r="F35" s="1"/>
      <c r="G35" s="1"/>
      <c r="H35" s="43"/>
      <c r="I35" s="1"/>
      <c r="J35" s="43"/>
      <c r="K35" s="1"/>
      <c r="L35" s="1"/>
      <c r="M35" s="13"/>
      <c r="N35" s="2"/>
      <c r="O35" s="2"/>
      <c r="P35" s="2"/>
      <c r="Q35" s="2"/>
    </row>
    <row r="36" thickBot="1">
      <c r="A36" s="10"/>
      <c r="B36" s="53" t="s">
        <v>127</v>
      </c>
      <c r="C36" s="54"/>
      <c r="D36" s="54"/>
      <c r="E36" s="55" t="s">
        <v>7</v>
      </c>
      <c r="F36" s="54"/>
      <c r="G36" s="54"/>
      <c r="H36" s="56"/>
      <c r="I36" s="54"/>
      <c r="J36" s="56"/>
      <c r="K36" s="54"/>
      <c r="L36" s="54"/>
      <c r="M36" s="13"/>
      <c r="N36" s="2"/>
      <c r="O36" s="2"/>
      <c r="P36" s="2"/>
      <c r="Q36" s="2"/>
    </row>
    <row r="37" thickTop="1">
      <c r="A37" s="10"/>
      <c r="B37" s="44">
        <v>123</v>
      </c>
      <c r="C37" s="45" t="s">
        <v>198</v>
      </c>
      <c r="D37" s="45" t="s">
        <v>199</v>
      </c>
      <c r="E37" s="45" t="s">
        <v>200</v>
      </c>
      <c r="F37" s="45" t="s">
        <v>7</v>
      </c>
      <c r="G37" s="46" t="s">
        <v>124</v>
      </c>
      <c r="H37" s="57">
        <v>1</v>
      </c>
      <c r="I37" s="58">
        <v>26000</v>
      </c>
      <c r="J37" s="59">
        <f>ROUND(H37*I37,2)</f>
        <v>26000</v>
      </c>
      <c r="K37" s="60">
        <v>0.20999999999999999</v>
      </c>
      <c r="L37" s="61">
        <f>ROUND(J37*1.21,2)</f>
        <v>31460</v>
      </c>
      <c r="M37" s="13"/>
      <c r="N37" s="2"/>
      <c r="O37" s="2"/>
      <c r="P37" s="2"/>
      <c r="Q37" s="33">
        <f>IF(ISNUMBER(K37),IF(H37&gt;0,IF(I37&gt;0,J37,0),0),0)</f>
        <v>26000</v>
      </c>
      <c r="R37" s="9">
        <f>IF(ISNUMBER(K37)=FALSE,J37,0)</f>
        <v>0</v>
      </c>
    </row>
    <row r="38">
      <c r="A38" s="10"/>
      <c r="B38" s="51" t="s">
        <v>125</v>
      </c>
      <c r="C38" s="1"/>
      <c r="D38" s="1"/>
      <c r="E38" s="52" t="s">
        <v>201</v>
      </c>
      <c r="F38" s="1"/>
      <c r="G38" s="1"/>
      <c r="H38" s="43"/>
      <c r="I38" s="1"/>
      <c r="J38" s="43"/>
      <c r="K38" s="1"/>
      <c r="L38" s="1"/>
      <c r="M38" s="13"/>
      <c r="N38" s="2"/>
      <c r="O38" s="2"/>
      <c r="P38" s="2"/>
      <c r="Q38" s="2"/>
    </row>
    <row r="39" thickBot="1">
      <c r="A39" s="10"/>
      <c r="B39" s="53" t="s">
        <v>127</v>
      </c>
      <c r="C39" s="54"/>
      <c r="D39" s="54"/>
      <c r="E39" s="55" t="s">
        <v>7</v>
      </c>
      <c r="F39" s="54"/>
      <c r="G39" s="54"/>
      <c r="H39" s="56"/>
      <c r="I39" s="54"/>
      <c r="J39" s="56"/>
      <c r="K39" s="54"/>
      <c r="L39" s="54"/>
      <c r="M39" s="13"/>
      <c r="N39" s="2"/>
      <c r="O39" s="2"/>
      <c r="P39" s="2"/>
      <c r="Q39" s="2"/>
    </row>
    <row r="40" thickTop="1">
      <c r="A40" s="10"/>
      <c r="B40" s="44">
        <v>124</v>
      </c>
      <c r="C40" s="45" t="s">
        <v>198</v>
      </c>
      <c r="D40" s="45" t="s">
        <v>202</v>
      </c>
      <c r="E40" s="45" t="s">
        <v>200</v>
      </c>
      <c r="F40" s="45" t="s">
        <v>7</v>
      </c>
      <c r="G40" s="46" t="s">
        <v>124</v>
      </c>
      <c r="H40" s="57">
        <v>1</v>
      </c>
      <c r="I40" s="58">
        <v>17500</v>
      </c>
      <c r="J40" s="59">
        <f>ROUND(H40*I40,2)</f>
        <v>17500</v>
      </c>
      <c r="K40" s="60">
        <v>0.20999999999999999</v>
      </c>
      <c r="L40" s="61">
        <f>ROUND(J40*1.21,2)</f>
        <v>21175</v>
      </c>
      <c r="M40" s="13"/>
      <c r="N40" s="2"/>
      <c r="O40" s="2"/>
      <c r="P40" s="2"/>
      <c r="Q40" s="33">
        <f>IF(ISNUMBER(K40),IF(H40&gt;0,IF(I40&gt;0,J40,0),0),0)</f>
        <v>17500</v>
      </c>
      <c r="R40" s="9">
        <f>IF(ISNUMBER(K40)=FALSE,J40,0)</f>
        <v>0</v>
      </c>
    </row>
    <row r="41">
      <c r="A41" s="10"/>
      <c r="B41" s="51" t="s">
        <v>125</v>
      </c>
      <c r="C41" s="1"/>
      <c r="D41" s="1"/>
      <c r="E41" s="52" t="s">
        <v>203</v>
      </c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 thickBot="1">
      <c r="A42" s="10"/>
      <c r="B42" s="53" t="s">
        <v>127</v>
      </c>
      <c r="C42" s="54"/>
      <c r="D42" s="54"/>
      <c r="E42" s="55" t="s">
        <v>7</v>
      </c>
      <c r="F42" s="54"/>
      <c r="G42" s="54"/>
      <c r="H42" s="56"/>
      <c r="I42" s="54"/>
      <c r="J42" s="56"/>
      <c r="K42" s="54"/>
      <c r="L42" s="54"/>
      <c r="M42" s="13"/>
      <c r="N42" s="2"/>
      <c r="O42" s="2"/>
      <c r="P42" s="2"/>
      <c r="Q42" s="2"/>
    </row>
    <row r="43" thickTop="1">
      <c r="A43" s="10"/>
      <c r="B43" s="44">
        <v>125</v>
      </c>
      <c r="C43" s="45" t="s">
        <v>204</v>
      </c>
      <c r="D43" s="45"/>
      <c r="E43" s="45" t="s">
        <v>205</v>
      </c>
      <c r="F43" s="45" t="s">
        <v>7</v>
      </c>
      <c r="G43" s="46" t="s">
        <v>124</v>
      </c>
      <c r="H43" s="57">
        <v>1</v>
      </c>
      <c r="I43" s="58">
        <v>87000</v>
      </c>
      <c r="J43" s="59">
        <f>ROUND(H43*I43,2)</f>
        <v>87000</v>
      </c>
      <c r="K43" s="60">
        <v>0.20999999999999999</v>
      </c>
      <c r="L43" s="61">
        <f>ROUND(J43*1.21,2)</f>
        <v>105270</v>
      </c>
      <c r="M43" s="13"/>
      <c r="N43" s="2"/>
      <c r="O43" s="2"/>
      <c r="P43" s="2"/>
      <c r="Q43" s="33">
        <f>IF(ISNUMBER(K43),IF(H43&gt;0,IF(I43&gt;0,J43,0),0),0)</f>
        <v>87000</v>
      </c>
      <c r="R43" s="9">
        <f>IF(ISNUMBER(K43)=FALSE,J43,0)</f>
        <v>0</v>
      </c>
    </row>
    <row r="44">
      <c r="A44" s="10"/>
      <c r="B44" s="51" t="s">
        <v>125</v>
      </c>
      <c r="C44" s="1"/>
      <c r="D44" s="1"/>
      <c r="E44" s="52" t="s">
        <v>206</v>
      </c>
      <c r="F44" s="1"/>
      <c r="G44" s="1"/>
      <c r="H44" s="43"/>
      <c r="I44" s="1"/>
      <c r="J44" s="43"/>
      <c r="K44" s="1"/>
      <c r="L44" s="1"/>
      <c r="M44" s="13"/>
      <c r="N44" s="2"/>
      <c r="O44" s="2"/>
      <c r="P44" s="2"/>
      <c r="Q44" s="2"/>
    </row>
    <row r="45" thickBot="1">
      <c r="A45" s="10"/>
      <c r="B45" s="53" t="s">
        <v>127</v>
      </c>
      <c r="C45" s="54"/>
      <c r="D45" s="54"/>
      <c r="E45" s="55" t="s">
        <v>7</v>
      </c>
      <c r="F45" s="54"/>
      <c r="G45" s="54"/>
      <c r="H45" s="56"/>
      <c r="I45" s="54"/>
      <c r="J45" s="56"/>
      <c r="K45" s="54"/>
      <c r="L45" s="54"/>
      <c r="M45" s="13"/>
      <c r="N45" s="2"/>
      <c r="O45" s="2"/>
      <c r="P45" s="2"/>
      <c r="Q45" s="2"/>
    </row>
    <row r="46" thickTop="1">
      <c r="A46" s="10"/>
      <c r="B46" s="44">
        <v>126</v>
      </c>
      <c r="C46" s="45" t="s">
        <v>207</v>
      </c>
      <c r="D46" s="45"/>
      <c r="E46" s="45" t="s">
        <v>208</v>
      </c>
      <c r="F46" s="45" t="s">
        <v>7</v>
      </c>
      <c r="G46" s="46" t="s">
        <v>124</v>
      </c>
      <c r="H46" s="57">
        <v>1</v>
      </c>
      <c r="I46" s="58">
        <v>9000</v>
      </c>
      <c r="J46" s="59">
        <f>ROUND(H46*I46,2)</f>
        <v>9000</v>
      </c>
      <c r="K46" s="60">
        <v>0.20999999999999999</v>
      </c>
      <c r="L46" s="61">
        <f>ROUND(J46*1.21,2)</f>
        <v>10890</v>
      </c>
      <c r="M46" s="13"/>
      <c r="N46" s="2"/>
      <c r="O46" s="2"/>
      <c r="P46" s="2"/>
      <c r="Q46" s="33">
        <f>IF(ISNUMBER(K46),IF(H46&gt;0,IF(I46&gt;0,J46,0),0),0)</f>
        <v>9000</v>
      </c>
      <c r="R46" s="9">
        <f>IF(ISNUMBER(K46)=FALSE,J46,0)</f>
        <v>0</v>
      </c>
    </row>
    <row r="47">
      <c r="A47" s="10"/>
      <c r="B47" s="51" t="s">
        <v>125</v>
      </c>
      <c r="C47" s="1"/>
      <c r="D47" s="1"/>
      <c r="E47" s="52" t="s">
        <v>209</v>
      </c>
      <c r="F47" s="1"/>
      <c r="G47" s="1"/>
      <c r="H47" s="43"/>
      <c r="I47" s="1"/>
      <c r="J47" s="43"/>
      <c r="K47" s="1"/>
      <c r="L47" s="1"/>
      <c r="M47" s="13"/>
      <c r="N47" s="2"/>
      <c r="O47" s="2"/>
      <c r="P47" s="2"/>
      <c r="Q47" s="2"/>
    </row>
    <row r="48" thickBot="1">
      <c r="A48" s="10"/>
      <c r="B48" s="53" t="s">
        <v>127</v>
      </c>
      <c r="C48" s="54"/>
      <c r="D48" s="54"/>
      <c r="E48" s="55" t="s">
        <v>7</v>
      </c>
      <c r="F48" s="54"/>
      <c r="G48" s="54"/>
      <c r="H48" s="56"/>
      <c r="I48" s="54"/>
      <c r="J48" s="56"/>
      <c r="K48" s="54"/>
      <c r="L48" s="54"/>
      <c r="M48" s="13"/>
      <c r="N48" s="2"/>
      <c r="O48" s="2"/>
      <c r="P48" s="2"/>
      <c r="Q48" s="2"/>
    </row>
    <row r="49" thickTop="1">
      <c r="A49" s="10"/>
      <c r="B49" s="44">
        <v>127</v>
      </c>
      <c r="C49" s="45" t="s">
        <v>210</v>
      </c>
      <c r="D49" s="45"/>
      <c r="E49" s="45" t="s">
        <v>211</v>
      </c>
      <c r="F49" s="45" t="s">
        <v>7</v>
      </c>
      <c r="G49" s="46" t="s">
        <v>124</v>
      </c>
      <c r="H49" s="57">
        <v>1</v>
      </c>
      <c r="I49" s="58">
        <v>1500</v>
      </c>
      <c r="J49" s="59">
        <f>ROUND(H49*I49,2)</f>
        <v>1500</v>
      </c>
      <c r="K49" s="60">
        <v>0.20999999999999999</v>
      </c>
      <c r="L49" s="61">
        <f>ROUND(J49*1.21,2)</f>
        <v>1815</v>
      </c>
      <c r="M49" s="13"/>
      <c r="N49" s="2"/>
      <c r="O49" s="2"/>
      <c r="P49" s="2"/>
      <c r="Q49" s="33">
        <f>IF(ISNUMBER(K49),IF(H49&gt;0,IF(I49&gt;0,J49,0),0),0)</f>
        <v>1500</v>
      </c>
      <c r="R49" s="9">
        <f>IF(ISNUMBER(K49)=FALSE,J49,0)</f>
        <v>0</v>
      </c>
    </row>
    <row r="50">
      <c r="A50" s="10"/>
      <c r="B50" s="51" t="s">
        <v>125</v>
      </c>
      <c r="C50" s="1"/>
      <c r="D50" s="1"/>
      <c r="E50" s="52" t="s">
        <v>7</v>
      </c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 thickBot="1">
      <c r="A51" s="10"/>
      <c r="B51" s="53" t="s">
        <v>127</v>
      </c>
      <c r="C51" s="54"/>
      <c r="D51" s="54"/>
      <c r="E51" s="55" t="s">
        <v>7</v>
      </c>
      <c r="F51" s="54"/>
      <c r="G51" s="54"/>
      <c r="H51" s="56"/>
      <c r="I51" s="54"/>
      <c r="J51" s="56"/>
      <c r="K51" s="54"/>
      <c r="L51" s="54"/>
      <c r="M51" s="13"/>
      <c r="N51" s="2"/>
      <c r="O51" s="2"/>
      <c r="P51" s="2"/>
      <c r="Q51" s="2"/>
    </row>
    <row r="52" thickTop="1">
      <c r="A52" s="10"/>
      <c r="B52" s="44">
        <v>128</v>
      </c>
      <c r="C52" s="45" t="s">
        <v>212</v>
      </c>
      <c r="D52" s="45"/>
      <c r="E52" s="45" t="s">
        <v>213</v>
      </c>
      <c r="F52" s="45" t="s">
        <v>7</v>
      </c>
      <c r="G52" s="46" t="s">
        <v>124</v>
      </c>
      <c r="H52" s="57">
        <v>1</v>
      </c>
      <c r="I52" s="58">
        <v>35000</v>
      </c>
      <c r="J52" s="59">
        <f>ROUND(H52*I52,2)</f>
        <v>35000</v>
      </c>
      <c r="K52" s="60">
        <v>0.20999999999999999</v>
      </c>
      <c r="L52" s="61">
        <f>ROUND(J52*1.21,2)</f>
        <v>42350</v>
      </c>
      <c r="M52" s="13"/>
      <c r="N52" s="2"/>
      <c r="O52" s="2"/>
      <c r="P52" s="2"/>
      <c r="Q52" s="33">
        <f>IF(ISNUMBER(K52),IF(H52&gt;0,IF(I52&gt;0,J52,0),0),0)</f>
        <v>35000</v>
      </c>
      <c r="R52" s="9">
        <f>IF(ISNUMBER(K52)=FALSE,J52,0)</f>
        <v>0</v>
      </c>
    </row>
    <row r="53">
      <c r="A53" s="10"/>
      <c r="B53" s="51" t="s">
        <v>125</v>
      </c>
      <c r="C53" s="1"/>
      <c r="D53" s="1"/>
      <c r="E53" s="52" t="s">
        <v>7</v>
      </c>
      <c r="F53" s="1"/>
      <c r="G53" s="1"/>
      <c r="H53" s="43"/>
      <c r="I53" s="1"/>
      <c r="J53" s="43"/>
      <c r="K53" s="1"/>
      <c r="L53" s="1"/>
      <c r="M53" s="13"/>
      <c r="N53" s="2"/>
      <c r="O53" s="2"/>
      <c r="P53" s="2"/>
      <c r="Q53" s="2"/>
    </row>
    <row r="54" thickBot="1">
      <c r="A54" s="10"/>
      <c r="B54" s="53" t="s">
        <v>127</v>
      </c>
      <c r="C54" s="54"/>
      <c r="D54" s="54"/>
      <c r="E54" s="55" t="s">
        <v>7</v>
      </c>
      <c r="F54" s="54"/>
      <c r="G54" s="54"/>
      <c r="H54" s="56"/>
      <c r="I54" s="54"/>
      <c r="J54" s="56"/>
      <c r="K54" s="54"/>
      <c r="L54" s="54"/>
      <c r="M54" s="13"/>
      <c r="N54" s="2"/>
      <c r="O54" s="2"/>
      <c r="P54" s="2"/>
      <c r="Q54" s="2"/>
    </row>
    <row r="55" thickTop="1">
      <c r="A55" s="10"/>
      <c r="B55" s="44">
        <v>129</v>
      </c>
      <c r="C55" s="45" t="s">
        <v>220</v>
      </c>
      <c r="D55" s="45"/>
      <c r="E55" s="45" t="s">
        <v>221</v>
      </c>
      <c r="F55" s="45" t="s">
        <v>7</v>
      </c>
      <c r="G55" s="46" t="s">
        <v>124</v>
      </c>
      <c r="H55" s="57">
        <v>1</v>
      </c>
      <c r="I55" s="58">
        <v>40000</v>
      </c>
      <c r="J55" s="59">
        <f>ROUND(H55*I55,2)</f>
        <v>40000</v>
      </c>
      <c r="K55" s="60">
        <v>0.20999999999999999</v>
      </c>
      <c r="L55" s="61">
        <f>ROUND(J55*1.21,2)</f>
        <v>48400</v>
      </c>
      <c r="M55" s="13"/>
      <c r="N55" s="2"/>
      <c r="O55" s="2"/>
      <c r="P55" s="2"/>
      <c r="Q55" s="33">
        <f>IF(ISNUMBER(K55),IF(H55&gt;0,IF(I55&gt;0,J55,0),0),0)</f>
        <v>40000</v>
      </c>
      <c r="R55" s="9">
        <f>IF(ISNUMBER(K55)=FALSE,J55,0)</f>
        <v>0</v>
      </c>
    </row>
    <row r="56">
      <c r="A56" s="10"/>
      <c r="B56" s="51" t="s">
        <v>125</v>
      </c>
      <c r="C56" s="1"/>
      <c r="D56" s="1"/>
      <c r="E56" s="52" t="s">
        <v>7</v>
      </c>
      <c r="F56" s="1"/>
      <c r="G56" s="1"/>
      <c r="H56" s="43"/>
      <c r="I56" s="1"/>
      <c r="J56" s="43"/>
      <c r="K56" s="1"/>
      <c r="L56" s="1"/>
      <c r="M56" s="13"/>
      <c r="N56" s="2"/>
      <c r="O56" s="2"/>
      <c r="P56" s="2"/>
      <c r="Q56" s="2"/>
    </row>
    <row r="57" thickBot="1">
      <c r="A57" s="10"/>
      <c r="B57" s="53" t="s">
        <v>127</v>
      </c>
      <c r="C57" s="54"/>
      <c r="D57" s="54"/>
      <c r="E57" s="55" t="s">
        <v>7</v>
      </c>
      <c r="F57" s="54"/>
      <c r="G57" s="54"/>
      <c r="H57" s="56"/>
      <c r="I57" s="54"/>
      <c r="J57" s="56"/>
      <c r="K57" s="54"/>
      <c r="L57" s="54"/>
      <c r="M57" s="13"/>
      <c r="N57" s="2"/>
      <c r="O57" s="2"/>
      <c r="P57" s="2"/>
      <c r="Q57" s="2"/>
    </row>
    <row r="58" thickTop="1" thickBot="1" ht="25" customHeight="1">
      <c r="A58" s="10"/>
      <c r="B58" s="1"/>
      <c r="C58" s="62">
        <v>0</v>
      </c>
      <c r="D58" s="1"/>
      <c r="E58" s="63" t="s">
        <v>108</v>
      </c>
      <c r="F58" s="1"/>
      <c r="G58" s="64" t="s">
        <v>137</v>
      </c>
      <c r="H58" s="65">
        <f>J31+J34+J37+J40+J43+J46+J49+J52+J55</f>
        <v>231239.81</v>
      </c>
      <c r="I58" s="64" t="s">
        <v>138</v>
      </c>
      <c r="J58" s="66">
        <f>(L58-H58)</f>
        <v>48560.359999999986</v>
      </c>
      <c r="K58" s="64" t="s">
        <v>139</v>
      </c>
      <c r="L58" s="67">
        <f>ROUND((J31+J34+J37+J40+J43+J46+J49+J52+J55)*1.21,2)</f>
        <v>279800.16999999998</v>
      </c>
      <c r="M58" s="13"/>
      <c r="N58" s="2"/>
      <c r="O58" s="2"/>
      <c r="P58" s="2"/>
      <c r="Q58" s="33">
        <f>0+Q31+Q34+Q37+Q40+Q43+Q46+Q49+Q52+Q55</f>
        <v>231239.81</v>
      </c>
      <c r="R58" s="9">
        <f>0+R31+R34+R37+R40+R43+R46+R49+R52+R55</f>
        <v>0</v>
      </c>
      <c r="S58" s="68">
        <f>Q58*(1+J58)+R58</f>
        <v>11229319659.741596</v>
      </c>
    </row>
    <row r="59" thickTop="1" thickBot="1" ht="25" customHeight="1">
      <c r="A59" s="10"/>
      <c r="B59" s="69"/>
      <c r="C59" s="69"/>
      <c r="D59" s="69"/>
      <c r="E59" s="70"/>
      <c r="F59" s="69"/>
      <c r="G59" s="71" t="s">
        <v>140</v>
      </c>
      <c r="H59" s="72">
        <f>0+J31+J34+J37+J40+J43+J46+J49+J52+J55</f>
        <v>231239.81</v>
      </c>
      <c r="I59" s="71" t="s">
        <v>141</v>
      </c>
      <c r="J59" s="73">
        <f>0+J58</f>
        <v>48560.359999999986</v>
      </c>
      <c r="K59" s="71" t="s">
        <v>142</v>
      </c>
      <c r="L59" s="74">
        <f>0+L58</f>
        <v>279800.16999999998</v>
      </c>
      <c r="M59" s="13"/>
      <c r="N59" s="2"/>
      <c r="O59" s="2"/>
      <c r="P59" s="2"/>
      <c r="Q59" s="2"/>
    </row>
    <row r="60" ht="40" customHeight="1">
      <c r="A60" s="10"/>
      <c r="B60" s="75" t="s">
        <v>143</v>
      </c>
      <c r="C60" s="1"/>
      <c r="D60" s="1"/>
      <c r="E60" s="1"/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>
      <c r="A61" s="10"/>
      <c r="B61" s="44">
        <v>130</v>
      </c>
      <c r="C61" s="45" t="s">
        <v>222</v>
      </c>
      <c r="D61" s="45"/>
      <c r="E61" s="45" t="s">
        <v>223</v>
      </c>
      <c r="F61" s="45" t="s">
        <v>7</v>
      </c>
      <c r="G61" s="46" t="s">
        <v>224</v>
      </c>
      <c r="H61" s="47">
        <v>4.1299999999999999</v>
      </c>
      <c r="I61" s="26">
        <v>332.43000000000001</v>
      </c>
      <c r="J61" s="48">
        <f>ROUND(H61*I61,2)</f>
        <v>1372.9400000000001</v>
      </c>
      <c r="K61" s="49">
        <v>0.20999999999999999</v>
      </c>
      <c r="L61" s="50">
        <f>ROUND(J61*1.21,2)</f>
        <v>1661.26</v>
      </c>
      <c r="M61" s="13"/>
      <c r="N61" s="2"/>
      <c r="O61" s="2"/>
      <c r="P61" s="2"/>
      <c r="Q61" s="33">
        <f>IF(ISNUMBER(K61),IF(H61&gt;0,IF(I61&gt;0,J61,0),0),0)</f>
        <v>1372.9400000000001</v>
      </c>
      <c r="R61" s="9">
        <f>IF(ISNUMBER(K61)=FALSE,J61,0)</f>
        <v>0</v>
      </c>
    </row>
    <row r="62">
      <c r="A62" s="10"/>
      <c r="B62" s="51" t="s">
        <v>125</v>
      </c>
      <c r="C62" s="1"/>
      <c r="D62" s="1"/>
      <c r="E62" s="52" t="s">
        <v>225</v>
      </c>
      <c r="F62" s="1"/>
      <c r="G62" s="1"/>
      <c r="H62" s="43"/>
      <c r="I62" s="1"/>
      <c r="J62" s="43"/>
      <c r="K62" s="1"/>
      <c r="L62" s="1"/>
      <c r="M62" s="13"/>
      <c r="N62" s="2"/>
      <c r="O62" s="2"/>
      <c r="P62" s="2"/>
      <c r="Q62" s="2"/>
    </row>
    <row r="63" thickBot="1">
      <c r="A63" s="10"/>
      <c r="B63" s="53" t="s">
        <v>127</v>
      </c>
      <c r="C63" s="54"/>
      <c r="D63" s="54"/>
      <c r="E63" s="55" t="s">
        <v>502</v>
      </c>
      <c r="F63" s="54"/>
      <c r="G63" s="54"/>
      <c r="H63" s="56"/>
      <c r="I63" s="54"/>
      <c r="J63" s="56"/>
      <c r="K63" s="54"/>
      <c r="L63" s="54"/>
      <c r="M63" s="13"/>
      <c r="N63" s="2"/>
      <c r="O63" s="2"/>
      <c r="P63" s="2"/>
      <c r="Q63" s="2"/>
    </row>
    <row r="64" thickTop="1">
      <c r="A64" s="10"/>
      <c r="B64" s="44">
        <v>131</v>
      </c>
      <c r="C64" s="45" t="s">
        <v>503</v>
      </c>
      <c r="D64" s="45"/>
      <c r="E64" s="45" t="s">
        <v>504</v>
      </c>
      <c r="F64" s="45" t="s">
        <v>7</v>
      </c>
      <c r="G64" s="46" t="s">
        <v>181</v>
      </c>
      <c r="H64" s="57">
        <v>23.600000000000001</v>
      </c>
      <c r="I64" s="58">
        <v>125.33</v>
      </c>
      <c r="J64" s="59">
        <f>ROUND(H64*I64,2)</f>
        <v>2957.79</v>
      </c>
      <c r="K64" s="60">
        <v>0.20999999999999999</v>
      </c>
      <c r="L64" s="61">
        <f>ROUND(J64*1.21,2)</f>
        <v>3578.9299999999998</v>
      </c>
      <c r="M64" s="13"/>
      <c r="N64" s="2"/>
      <c r="O64" s="2"/>
      <c r="P64" s="2"/>
      <c r="Q64" s="33">
        <f>IF(ISNUMBER(K64),IF(H64&gt;0,IF(I64&gt;0,J64,0),0),0)</f>
        <v>2957.79</v>
      </c>
      <c r="R64" s="9">
        <f>IF(ISNUMBER(K64)=FALSE,J64,0)</f>
        <v>0</v>
      </c>
    </row>
    <row r="65">
      <c r="A65" s="10"/>
      <c r="B65" s="51" t="s">
        <v>125</v>
      </c>
      <c r="C65" s="1"/>
      <c r="D65" s="1"/>
      <c r="E65" s="52" t="s">
        <v>7</v>
      </c>
      <c r="F65" s="1"/>
      <c r="G65" s="1"/>
      <c r="H65" s="43"/>
      <c r="I65" s="1"/>
      <c r="J65" s="43"/>
      <c r="K65" s="1"/>
      <c r="L65" s="1"/>
      <c r="M65" s="13"/>
      <c r="N65" s="2"/>
      <c r="O65" s="2"/>
      <c r="P65" s="2"/>
      <c r="Q65" s="2"/>
    </row>
    <row r="66" thickBot="1">
      <c r="A66" s="10"/>
      <c r="B66" s="53" t="s">
        <v>127</v>
      </c>
      <c r="C66" s="54"/>
      <c r="D66" s="54"/>
      <c r="E66" s="55" t="s">
        <v>505</v>
      </c>
      <c r="F66" s="54"/>
      <c r="G66" s="54"/>
      <c r="H66" s="56"/>
      <c r="I66" s="54"/>
      <c r="J66" s="56"/>
      <c r="K66" s="54"/>
      <c r="L66" s="54"/>
      <c r="M66" s="13"/>
      <c r="N66" s="2"/>
      <c r="O66" s="2"/>
      <c r="P66" s="2"/>
      <c r="Q66" s="2"/>
    </row>
    <row r="67" thickTop="1">
      <c r="A67" s="10"/>
      <c r="B67" s="44">
        <v>132</v>
      </c>
      <c r="C67" s="45" t="s">
        <v>227</v>
      </c>
      <c r="D67" s="45"/>
      <c r="E67" s="45" t="s">
        <v>228</v>
      </c>
      <c r="F67" s="45" t="s">
        <v>7</v>
      </c>
      <c r="G67" s="46" t="s">
        <v>224</v>
      </c>
      <c r="H67" s="57">
        <v>10.65</v>
      </c>
      <c r="I67" s="58">
        <v>1366.8299999999999</v>
      </c>
      <c r="J67" s="59">
        <f>ROUND(H67*I67,2)</f>
        <v>14556.74</v>
      </c>
      <c r="K67" s="60">
        <v>0.20999999999999999</v>
      </c>
      <c r="L67" s="61">
        <f>ROUND(J67*1.21,2)</f>
        <v>17613.66</v>
      </c>
      <c r="M67" s="13"/>
      <c r="N67" s="2"/>
      <c r="O67" s="2"/>
      <c r="P67" s="2"/>
      <c r="Q67" s="33">
        <f>IF(ISNUMBER(K67),IF(H67&gt;0,IF(I67&gt;0,J67,0),0),0)</f>
        <v>14556.74</v>
      </c>
      <c r="R67" s="9">
        <f>IF(ISNUMBER(K67)=FALSE,J67,0)</f>
        <v>0</v>
      </c>
    </row>
    <row r="68">
      <c r="A68" s="10"/>
      <c r="B68" s="51" t="s">
        <v>125</v>
      </c>
      <c r="C68" s="1"/>
      <c r="D68" s="1"/>
      <c r="E68" s="52" t="s">
        <v>506</v>
      </c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 thickBot="1">
      <c r="A69" s="10"/>
      <c r="B69" s="53" t="s">
        <v>127</v>
      </c>
      <c r="C69" s="54"/>
      <c r="D69" s="54"/>
      <c r="E69" s="55" t="s">
        <v>507</v>
      </c>
      <c r="F69" s="54"/>
      <c r="G69" s="54"/>
      <c r="H69" s="56"/>
      <c r="I69" s="54"/>
      <c r="J69" s="56"/>
      <c r="K69" s="54"/>
      <c r="L69" s="54"/>
      <c r="M69" s="13"/>
      <c r="N69" s="2"/>
      <c r="O69" s="2"/>
      <c r="P69" s="2"/>
      <c r="Q69" s="2"/>
    </row>
    <row r="70" thickTop="1">
      <c r="A70" s="10"/>
      <c r="B70" s="44">
        <v>133</v>
      </c>
      <c r="C70" s="45" t="s">
        <v>508</v>
      </c>
      <c r="D70" s="45"/>
      <c r="E70" s="45" t="s">
        <v>509</v>
      </c>
      <c r="F70" s="45" t="s">
        <v>7</v>
      </c>
      <c r="G70" s="46" t="s">
        <v>181</v>
      </c>
      <c r="H70" s="57">
        <v>59.399999999999999</v>
      </c>
      <c r="I70" s="58">
        <v>301.14999999999998</v>
      </c>
      <c r="J70" s="59">
        <f>ROUND(H70*I70,2)</f>
        <v>17888.310000000001</v>
      </c>
      <c r="K70" s="60">
        <v>0.20999999999999999</v>
      </c>
      <c r="L70" s="61">
        <f>ROUND(J70*1.21,2)</f>
        <v>21644.860000000001</v>
      </c>
      <c r="M70" s="13"/>
      <c r="N70" s="2"/>
      <c r="O70" s="2"/>
      <c r="P70" s="2"/>
      <c r="Q70" s="33">
        <f>IF(ISNUMBER(K70),IF(H70&gt;0,IF(I70&gt;0,J70,0),0),0)</f>
        <v>17888.310000000001</v>
      </c>
      <c r="R70" s="9">
        <f>IF(ISNUMBER(K70)=FALSE,J70,0)</f>
        <v>0</v>
      </c>
    </row>
    <row r="71">
      <c r="A71" s="10"/>
      <c r="B71" s="51" t="s">
        <v>125</v>
      </c>
      <c r="C71" s="1"/>
      <c r="D71" s="1"/>
      <c r="E71" s="52" t="s">
        <v>7</v>
      </c>
      <c r="F71" s="1"/>
      <c r="G71" s="1"/>
      <c r="H71" s="43"/>
      <c r="I71" s="1"/>
      <c r="J71" s="43"/>
      <c r="K71" s="1"/>
      <c r="L71" s="1"/>
      <c r="M71" s="13"/>
      <c r="N71" s="2"/>
      <c r="O71" s="2"/>
      <c r="P71" s="2"/>
      <c r="Q71" s="2"/>
    </row>
    <row r="72" thickBot="1">
      <c r="A72" s="10"/>
      <c r="B72" s="53" t="s">
        <v>127</v>
      </c>
      <c r="C72" s="54"/>
      <c r="D72" s="54"/>
      <c r="E72" s="55" t="s">
        <v>510</v>
      </c>
      <c r="F72" s="54"/>
      <c r="G72" s="54"/>
      <c r="H72" s="56"/>
      <c r="I72" s="54"/>
      <c r="J72" s="56"/>
      <c r="K72" s="54"/>
      <c r="L72" s="54"/>
      <c r="M72" s="13"/>
      <c r="N72" s="2"/>
      <c r="O72" s="2"/>
      <c r="P72" s="2"/>
      <c r="Q72" s="2"/>
    </row>
    <row r="73" thickTop="1">
      <c r="A73" s="10"/>
      <c r="B73" s="44">
        <v>134</v>
      </c>
      <c r="C73" s="45" t="s">
        <v>236</v>
      </c>
      <c r="D73" s="45"/>
      <c r="E73" s="45" t="s">
        <v>237</v>
      </c>
      <c r="F73" s="45" t="s">
        <v>7</v>
      </c>
      <c r="G73" s="46" t="s">
        <v>224</v>
      </c>
      <c r="H73" s="57">
        <v>2948.431</v>
      </c>
      <c r="I73" s="58">
        <v>172.87</v>
      </c>
      <c r="J73" s="59">
        <f>ROUND(H73*I73,2)</f>
        <v>509695.27000000002</v>
      </c>
      <c r="K73" s="60">
        <v>0.20999999999999999</v>
      </c>
      <c r="L73" s="61">
        <f>ROUND(J73*1.21,2)</f>
        <v>616731.28000000003</v>
      </c>
      <c r="M73" s="13"/>
      <c r="N73" s="2"/>
      <c r="O73" s="2"/>
      <c r="P73" s="2"/>
      <c r="Q73" s="33">
        <f>IF(ISNUMBER(K73),IF(H73&gt;0,IF(I73&gt;0,J73,0),0),0)</f>
        <v>509695.27000000002</v>
      </c>
      <c r="R73" s="9">
        <f>IF(ISNUMBER(K73)=FALSE,J73,0)</f>
        <v>0</v>
      </c>
    </row>
    <row r="74">
      <c r="A74" s="10"/>
      <c r="B74" s="51" t="s">
        <v>125</v>
      </c>
      <c r="C74" s="1"/>
      <c r="D74" s="1"/>
      <c r="E74" s="52" t="s">
        <v>7</v>
      </c>
      <c r="F74" s="1"/>
      <c r="G74" s="1"/>
      <c r="H74" s="43"/>
      <c r="I74" s="1"/>
      <c r="J74" s="43"/>
      <c r="K74" s="1"/>
      <c r="L74" s="1"/>
      <c r="M74" s="13"/>
      <c r="N74" s="2"/>
      <c r="O74" s="2"/>
      <c r="P74" s="2"/>
      <c r="Q74" s="2"/>
    </row>
    <row r="75" thickBot="1">
      <c r="A75" s="10"/>
      <c r="B75" s="53" t="s">
        <v>127</v>
      </c>
      <c r="C75" s="54"/>
      <c r="D75" s="54"/>
      <c r="E75" s="55" t="s">
        <v>511</v>
      </c>
      <c r="F75" s="54"/>
      <c r="G75" s="54"/>
      <c r="H75" s="56"/>
      <c r="I75" s="54"/>
      <c r="J75" s="56"/>
      <c r="K75" s="54"/>
      <c r="L75" s="54"/>
      <c r="M75" s="13"/>
      <c r="N75" s="2"/>
      <c r="O75" s="2"/>
      <c r="P75" s="2"/>
      <c r="Q75" s="2"/>
    </row>
    <row r="76" thickTop="1">
      <c r="A76" s="10"/>
      <c r="B76" s="44">
        <v>135</v>
      </c>
      <c r="C76" s="45" t="s">
        <v>246</v>
      </c>
      <c r="D76" s="45"/>
      <c r="E76" s="45" t="s">
        <v>247</v>
      </c>
      <c r="F76" s="45" t="s">
        <v>7</v>
      </c>
      <c r="G76" s="46" t="s">
        <v>224</v>
      </c>
      <c r="H76" s="57">
        <v>5.8959999999999999</v>
      </c>
      <c r="I76" s="58">
        <v>458.87</v>
      </c>
      <c r="J76" s="59">
        <f>ROUND(H76*I76,2)</f>
        <v>2705.5</v>
      </c>
      <c r="K76" s="60">
        <v>0.20999999999999999</v>
      </c>
      <c r="L76" s="61">
        <f>ROUND(J76*1.21,2)</f>
        <v>3273.6599999999999</v>
      </c>
      <c r="M76" s="13"/>
      <c r="N76" s="2"/>
      <c r="O76" s="2"/>
      <c r="P76" s="2"/>
      <c r="Q76" s="33">
        <f>IF(ISNUMBER(K76),IF(H76&gt;0,IF(I76&gt;0,J76,0),0),0)</f>
        <v>2705.5</v>
      </c>
      <c r="R76" s="9">
        <f>IF(ISNUMBER(K76)=FALSE,J76,0)</f>
        <v>0</v>
      </c>
    </row>
    <row r="77">
      <c r="A77" s="10"/>
      <c r="B77" s="51" t="s">
        <v>125</v>
      </c>
      <c r="C77" s="1"/>
      <c r="D77" s="1"/>
      <c r="E77" s="52" t="s">
        <v>7</v>
      </c>
      <c r="F77" s="1"/>
      <c r="G77" s="1"/>
      <c r="H77" s="43"/>
      <c r="I77" s="1"/>
      <c r="J77" s="43"/>
      <c r="K77" s="1"/>
      <c r="L77" s="1"/>
      <c r="M77" s="13"/>
      <c r="N77" s="2"/>
      <c r="O77" s="2"/>
      <c r="P77" s="2"/>
      <c r="Q77" s="2"/>
    </row>
    <row r="78" thickBot="1">
      <c r="A78" s="10"/>
      <c r="B78" s="53" t="s">
        <v>127</v>
      </c>
      <c r="C78" s="54"/>
      <c r="D78" s="54"/>
      <c r="E78" s="55" t="s">
        <v>512</v>
      </c>
      <c r="F78" s="54"/>
      <c r="G78" s="54"/>
      <c r="H78" s="56"/>
      <c r="I78" s="54"/>
      <c r="J78" s="56"/>
      <c r="K78" s="54"/>
      <c r="L78" s="54"/>
      <c r="M78" s="13"/>
      <c r="N78" s="2"/>
      <c r="O78" s="2"/>
      <c r="P78" s="2"/>
      <c r="Q78" s="2"/>
    </row>
    <row r="79" thickTop="1">
      <c r="A79" s="10"/>
      <c r="B79" s="44">
        <v>136</v>
      </c>
      <c r="C79" s="45" t="s">
        <v>258</v>
      </c>
      <c r="D79" s="45"/>
      <c r="E79" s="45" t="s">
        <v>259</v>
      </c>
      <c r="F79" s="45" t="s">
        <v>7</v>
      </c>
      <c r="G79" s="46" t="s">
        <v>224</v>
      </c>
      <c r="H79" s="57">
        <v>37.283000000000001</v>
      </c>
      <c r="I79" s="58">
        <v>379.26999999999998</v>
      </c>
      <c r="J79" s="59">
        <f>ROUND(H79*I79,2)</f>
        <v>14140.32</v>
      </c>
      <c r="K79" s="60">
        <v>0.20999999999999999</v>
      </c>
      <c r="L79" s="61">
        <f>ROUND(J79*1.21,2)</f>
        <v>17109.790000000001</v>
      </c>
      <c r="M79" s="13"/>
      <c r="N79" s="2"/>
      <c r="O79" s="2"/>
      <c r="P79" s="2"/>
      <c r="Q79" s="33">
        <f>IF(ISNUMBER(K79),IF(H79&gt;0,IF(I79&gt;0,J79,0),0),0)</f>
        <v>14140.32</v>
      </c>
      <c r="R79" s="9">
        <f>IF(ISNUMBER(K79)=FALSE,J79,0)</f>
        <v>0</v>
      </c>
    </row>
    <row r="80">
      <c r="A80" s="10"/>
      <c r="B80" s="51" t="s">
        <v>125</v>
      </c>
      <c r="C80" s="1"/>
      <c r="D80" s="1"/>
      <c r="E80" s="52" t="s">
        <v>7</v>
      </c>
      <c r="F80" s="1"/>
      <c r="G80" s="1"/>
      <c r="H80" s="43"/>
      <c r="I80" s="1"/>
      <c r="J80" s="43"/>
      <c r="K80" s="1"/>
      <c r="L80" s="1"/>
      <c r="M80" s="13"/>
      <c r="N80" s="2"/>
      <c r="O80" s="2"/>
      <c r="P80" s="2"/>
      <c r="Q80" s="2"/>
    </row>
    <row r="81" thickBot="1">
      <c r="A81" s="10"/>
      <c r="B81" s="53" t="s">
        <v>127</v>
      </c>
      <c r="C81" s="54"/>
      <c r="D81" s="54"/>
      <c r="E81" s="55" t="s">
        <v>513</v>
      </c>
      <c r="F81" s="54"/>
      <c r="G81" s="54"/>
      <c r="H81" s="56"/>
      <c r="I81" s="54"/>
      <c r="J81" s="56"/>
      <c r="K81" s="54"/>
      <c r="L81" s="54"/>
      <c r="M81" s="13"/>
      <c r="N81" s="2"/>
      <c r="O81" s="2"/>
      <c r="P81" s="2"/>
      <c r="Q81" s="2"/>
    </row>
    <row r="82" thickTop="1">
      <c r="A82" s="10"/>
      <c r="B82" s="44">
        <v>137</v>
      </c>
      <c r="C82" s="45" t="s">
        <v>264</v>
      </c>
      <c r="D82" s="45"/>
      <c r="E82" s="45" t="s">
        <v>265</v>
      </c>
      <c r="F82" s="45" t="s">
        <v>7</v>
      </c>
      <c r="G82" s="46" t="s">
        <v>224</v>
      </c>
      <c r="H82" s="57">
        <v>1.1799999999999999</v>
      </c>
      <c r="I82" s="58">
        <v>1104.6300000000001</v>
      </c>
      <c r="J82" s="59">
        <f>ROUND(H82*I82,2)</f>
        <v>1303.46</v>
      </c>
      <c r="K82" s="60">
        <v>0.20999999999999999</v>
      </c>
      <c r="L82" s="61">
        <f>ROUND(J82*1.21,2)</f>
        <v>1577.1900000000001</v>
      </c>
      <c r="M82" s="13"/>
      <c r="N82" s="2"/>
      <c r="O82" s="2"/>
      <c r="P82" s="2"/>
      <c r="Q82" s="33">
        <f>IF(ISNUMBER(K82),IF(H82&gt;0,IF(I82&gt;0,J82,0),0),0)</f>
        <v>1303.46</v>
      </c>
      <c r="R82" s="9">
        <f>IF(ISNUMBER(K82)=FALSE,J82,0)</f>
        <v>0</v>
      </c>
    </row>
    <row r="83">
      <c r="A83" s="10"/>
      <c r="B83" s="51" t="s">
        <v>125</v>
      </c>
      <c r="C83" s="1"/>
      <c r="D83" s="1"/>
      <c r="E83" s="52" t="s">
        <v>7</v>
      </c>
      <c r="F83" s="1"/>
      <c r="G83" s="1"/>
      <c r="H83" s="43"/>
      <c r="I83" s="1"/>
      <c r="J83" s="43"/>
      <c r="K83" s="1"/>
      <c r="L83" s="1"/>
      <c r="M83" s="13"/>
      <c r="N83" s="2"/>
      <c r="O83" s="2"/>
      <c r="P83" s="2"/>
      <c r="Q83" s="2"/>
    </row>
    <row r="84" thickBot="1">
      <c r="A84" s="10"/>
      <c r="B84" s="53" t="s">
        <v>127</v>
      </c>
      <c r="C84" s="54"/>
      <c r="D84" s="54"/>
      <c r="E84" s="55" t="s">
        <v>514</v>
      </c>
      <c r="F84" s="54"/>
      <c r="G84" s="54"/>
      <c r="H84" s="56"/>
      <c r="I84" s="54"/>
      <c r="J84" s="56"/>
      <c r="K84" s="54"/>
      <c r="L84" s="54"/>
      <c r="M84" s="13"/>
      <c r="N84" s="2"/>
      <c r="O84" s="2"/>
      <c r="P84" s="2"/>
      <c r="Q84" s="2"/>
    </row>
    <row r="85" thickTop="1">
      <c r="A85" s="10"/>
      <c r="B85" s="44">
        <v>138</v>
      </c>
      <c r="C85" s="45" t="s">
        <v>267</v>
      </c>
      <c r="D85" s="45"/>
      <c r="E85" s="45" t="s">
        <v>268</v>
      </c>
      <c r="F85" s="45" t="s">
        <v>7</v>
      </c>
      <c r="G85" s="46" t="s">
        <v>169</v>
      </c>
      <c r="H85" s="57">
        <v>2454.1469999999999</v>
      </c>
      <c r="I85" s="58">
        <v>21.23</v>
      </c>
      <c r="J85" s="59">
        <f>ROUND(H85*I85,2)</f>
        <v>52101.540000000001</v>
      </c>
      <c r="K85" s="60">
        <v>0.20999999999999999</v>
      </c>
      <c r="L85" s="61">
        <f>ROUND(J85*1.21,2)</f>
        <v>63042.860000000001</v>
      </c>
      <c r="M85" s="13"/>
      <c r="N85" s="2"/>
      <c r="O85" s="2"/>
      <c r="P85" s="2"/>
      <c r="Q85" s="33">
        <f>IF(ISNUMBER(K85),IF(H85&gt;0,IF(I85&gt;0,J85,0),0),0)</f>
        <v>52101.540000000001</v>
      </c>
      <c r="R85" s="9">
        <f>IF(ISNUMBER(K85)=FALSE,J85,0)</f>
        <v>0</v>
      </c>
    </row>
    <row r="86">
      <c r="A86" s="10"/>
      <c r="B86" s="51" t="s">
        <v>125</v>
      </c>
      <c r="C86" s="1"/>
      <c r="D86" s="1"/>
      <c r="E86" s="52" t="s">
        <v>7</v>
      </c>
      <c r="F86" s="1"/>
      <c r="G86" s="1"/>
      <c r="H86" s="43"/>
      <c r="I86" s="1"/>
      <c r="J86" s="43"/>
      <c r="K86" s="1"/>
      <c r="L86" s="1"/>
      <c r="M86" s="13"/>
      <c r="N86" s="2"/>
      <c r="O86" s="2"/>
      <c r="P86" s="2"/>
      <c r="Q86" s="2"/>
    </row>
    <row r="87" thickBot="1">
      <c r="A87" s="10"/>
      <c r="B87" s="53" t="s">
        <v>127</v>
      </c>
      <c r="C87" s="54"/>
      <c r="D87" s="54"/>
      <c r="E87" s="55" t="s">
        <v>515</v>
      </c>
      <c r="F87" s="54"/>
      <c r="G87" s="54"/>
      <c r="H87" s="56"/>
      <c r="I87" s="54"/>
      <c r="J87" s="56"/>
      <c r="K87" s="54"/>
      <c r="L87" s="54"/>
      <c r="M87" s="13"/>
      <c r="N87" s="2"/>
      <c r="O87" s="2"/>
      <c r="P87" s="2"/>
      <c r="Q87" s="2"/>
    </row>
    <row r="88" thickTop="1">
      <c r="A88" s="10"/>
      <c r="B88" s="44">
        <v>139</v>
      </c>
      <c r="C88" s="45" t="s">
        <v>270</v>
      </c>
      <c r="D88" s="45"/>
      <c r="E88" s="45" t="s">
        <v>271</v>
      </c>
      <c r="F88" s="45" t="s">
        <v>7</v>
      </c>
      <c r="G88" s="46" t="s">
        <v>224</v>
      </c>
      <c r="H88" s="57">
        <v>263.41300000000001</v>
      </c>
      <c r="I88" s="58">
        <v>274.75999999999999</v>
      </c>
      <c r="J88" s="59">
        <f>ROUND(H88*I88,2)</f>
        <v>72375.360000000001</v>
      </c>
      <c r="K88" s="60">
        <v>0.20999999999999999</v>
      </c>
      <c r="L88" s="61">
        <f>ROUND(J88*1.21,2)</f>
        <v>87574.190000000002</v>
      </c>
      <c r="M88" s="13"/>
      <c r="N88" s="2"/>
      <c r="O88" s="2"/>
      <c r="P88" s="2"/>
      <c r="Q88" s="33">
        <f>IF(ISNUMBER(K88),IF(H88&gt;0,IF(I88&gt;0,J88,0),0),0)</f>
        <v>72375.360000000001</v>
      </c>
      <c r="R88" s="9">
        <f>IF(ISNUMBER(K88)=FALSE,J88,0)</f>
        <v>0</v>
      </c>
    </row>
    <row r="89">
      <c r="A89" s="10"/>
      <c r="B89" s="51" t="s">
        <v>125</v>
      </c>
      <c r="C89" s="1"/>
      <c r="D89" s="1"/>
      <c r="E89" s="52" t="s">
        <v>7</v>
      </c>
      <c r="F89" s="1"/>
      <c r="G89" s="1"/>
      <c r="H89" s="43"/>
      <c r="I89" s="1"/>
      <c r="J89" s="43"/>
      <c r="K89" s="1"/>
      <c r="L89" s="1"/>
      <c r="M89" s="13"/>
      <c r="N89" s="2"/>
      <c r="O89" s="2"/>
      <c r="P89" s="2"/>
      <c r="Q89" s="2"/>
    </row>
    <row r="90" thickBot="1">
      <c r="A90" s="10"/>
      <c r="B90" s="53" t="s">
        <v>127</v>
      </c>
      <c r="C90" s="54"/>
      <c r="D90" s="54"/>
      <c r="E90" s="55" t="s">
        <v>516</v>
      </c>
      <c r="F90" s="54"/>
      <c r="G90" s="54"/>
      <c r="H90" s="56"/>
      <c r="I90" s="54"/>
      <c r="J90" s="56"/>
      <c r="K90" s="54"/>
      <c r="L90" s="54"/>
      <c r="M90" s="13"/>
      <c r="N90" s="2"/>
      <c r="O90" s="2"/>
      <c r="P90" s="2"/>
      <c r="Q90" s="2"/>
    </row>
    <row r="91" thickTop="1">
      <c r="A91" s="10"/>
      <c r="B91" s="44">
        <v>140</v>
      </c>
      <c r="C91" s="45" t="s">
        <v>273</v>
      </c>
      <c r="D91" s="45"/>
      <c r="E91" s="45" t="s">
        <v>274</v>
      </c>
      <c r="F91" s="45" t="s">
        <v>7</v>
      </c>
      <c r="G91" s="46" t="s">
        <v>169</v>
      </c>
      <c r="H91" s="57">
        <v>1756.087</v>
      </c>
      <c r="I91" s="58">
        <v>29.350000000000001</v>
      </c>
      <c r="J91" s="59">
        <f>ROUND(H91*I91,2)</f>
        <v>51541.150000000001</v>
      </c>
      <c r="K91" s="60">
        <v>0.20999999999999999</v>
      </c>
      <c r="L91" s="61">
        <f>ROUND(J91*1.21,2)</f>
        <v>62364.790000000001</v>
      </c>
      <c r="M91" s="13"/>
      <c r="N91" s="2"/>
      <c r="O91" s="2"/>
      <c r="P91" s="2"/>
      <c r="Q91" s="33">
        <f>IF(ISNUMBER(K91),IF(H91&gt;0,IF(I91&gt;0,J91,0),0),0)</f>
        <v>51541.150000000001</v>
      </c>
      <c r="R91" s="9">
        <f>IF(ISNUMBER(K91)=FALSE,J91,0)</f>
        <v>0</v>
      </c>
    </row>
    <row r="92">
      <c r="A92" s="10"/>
      <c r="B92" s="51" t="s">
        <v>125</v>
      </c>
      <c r="C92" s="1"/>
      <c r="D92" s="1"/>
      <c r="E92" s="52" t="s">
        <v>7</v>
      </c>
      <c r="F92" s="1"/>
      <c r="G92" s="1"/>
      <c r="H92" s="43"/>
      <c r="I92" s="1"/>
      <c r="J92" s="43"/>
      <c r="K92" s="1"/>
      <c r="L92" s="1"/>
      <c r="M92" s="13"/>
      <c r="N92" s="2"/>
      <c r="O92" s="2"/>
      <c r="P92" s="2"/>
      <c r="Q92" s="2"/>
    </row>
    <row r="93" thickBot="1">
      <c r="A93" s="10"/>
      <c r="B93" s="53" t="s">
        <v>127</v>
      </c>
      <c r="C93" s="54"/>
      <c r="D93" s="54"/>
      <c r="E93" s="55" t="s">
        <v>517</v>
      </c>
      <c r="F93" s="54"/>
      <c r="G93" s="54"/>
      <c r="H93" s="56"/>
      <c r="I93" s="54"/>
      <c r="J93" s="56"/>
      <c r="K93" s="54"/>
      <c r="L93" s="54"/>
      <c r="M93" s="13"/>
      <c r="N93" s="2"/>
      <c r="O93" s="2"/>
      <c r="P93" s="2"/>
      <c r="Q93" s="2"/>
    </row>
    <row r="94" thickTop="1">
      <c r="A94" s="10"/>
      <c r="B94" s="44">
        <v>141</v>
      </c>
      <c r="C94" s="45" t="s">
        <v>276</v>
      </c>
      <c r="D94" s="45"/>
      <c r="E94" s="45" t="s">
        <v>277</v>
      </c>
      <c r="F94" s="45" t="s">
        <v>7</v>
      </c>
      <c r="G94" s="46" t="s">
        <v>169</v>
      </c>
      <c r="H94" s="57">
        <v>1756.087</v>
      </c>
      <c r="I94" s="58">
        <v>5.5499999999999998</v>
      </c>
      <c r="J94" s="59">
        <f>ROUND(H94*I94,2)</f>
        <v>9746.2800000000007</v>
      </c>
      <c r="K94" s="60">
        <v>0.20999999999999999</v>
      </c>
      <c r="L94" s="61">
        <f>ROUND(J94*1.21,2)</f>
        <v>11793</v>
      </c>
      <c r="M94" s="13"/>
      <c r="N94" s="2"/>
      <c r="O94" s="2"/>
      <c r="P94" s="2"/>
      <c r="Q94" s="33">
        <f>IF(ISNUMBER(K94),IF(H94&gt;0,IF(I94&gt;0,J94,0),0),0)</f>
        <v>9746.2800000000007</v>
      </c>
      <c r="R94" s="9">
        <f>IF(ISNUMBER(K94)=FALSE,J94,0)</f>
        <v>0</v>
      </c>
    </row>
    <row r="95">
      <c r="A95" s="10"/>
      <c r="B95" s="51" t="s">
        <v>125</v>
      </c>
      <c r="C95" s="1"/>
      <c r="D95" s="1"/>
      <c r="E95" s="52" t="s">
        <v>7</v>
      </c>
      <c r="F95" s="1"/>
      <c r="G95" s="1"/>
      <c r="H95" s="43"/>
      <c r="I95" s="1"/>
      <c r="J95" s="43"/>
      <c r="K95" s="1"/>
      <c r="L95" s="1"/>
      <c r="M95" s="13"/>
      <c r="N95" s="2"/>
      <c r="O95" s="2"/>
      <c r="P95" s="2"/>
      <c r="Q95" s="2"/>
    </row>
    <row r="96" thickBot="1">
      <c r="A96" s="10"/>
      <c r="B96" s="53" t="s">
        <v>127</v>
      </c>
      <c r="C96" s="54"/>
      <c r="D96" s="54"/>
      <c r="E96" s="55" t="s">
        <v>517</v>
      </c>
      <c r="F96" s="54"/>
      <c r="G96" s="54"/>
      <c r="H96" s="56"/>
      <c r="I96" s="54"/>
      <c r="J96" s="56"/>
      <c r="K96" s="54"/>
      <c r="L96" s="54"/>
      <c r="M96" s="13"/>
      <c r="N96" s="2"/>
      <c r="O96" s="2"/>
      <c r="P96" s="2"/>
      <c r="Q96" s="2"/>
    </row>
    <row r="97" thickTop="1" thickBot="1" ht="25" customHeight="1">
      <c r="A97" s="10"/>
      <c r="B97" s="1"/>
      <c r="C97" s="62">
        <v>1</v>
      </c>
      <c r="D97" s="1"/>
      <c r="E97" s="63" t="s">
        <v>109</v>
      </c>
      <c r="F97" s="1"/>
      <c r="G97" s="64" t="s">
        <v>137</v>
      </c>
      <c r="H97" s="65">
        <f>J61+J64+J67+J70+J73+J76+J79+J82+J85+J88+J91+J94</f>
        <v>750384.66000000003</v>
      </c>
      <c r="I97" s="64" t="s">
        <v>138</v>
      </c>
      <c r="J97" s="66">
        <f>(L97-H97)</f>
        <v>157580.77999999991</v>
      </c>
      <c r="K97" s="64" t="s">
        <v>139</v>
      </c>
      <c r="L97" s="67">
        <f>ROUND((J61+J64+J67+J70+J73+J76+J79+J82+J85+J88+J91+J94)*1.21,2)</f>
        <v>907965.43999999994</v>
      </c>
      <c r="M97" s="13"/>
      <c r="N97" s="2"/>
      <c r="O97" s="2"/>
      <c r="P97" s="2"/>
      <c r="Q97" s="33">
        <f>0+Q61+Q64+Q67+Q70+Q73+Q76+Q79+Q82+Q85+Q88+Q91+Q94</f>
        <v>750384.66000000003</v>
      </c>
      <c r="R97" s="9">
        <f>0+R61+R64+R67+R70+R73+R76+R79+R82+R85+R88+R91+R94</f>
        <v>0</v>
      </c>
      <c r="S97" s="68">
        <f>Q97*(1+J97)+R97</f>
        <v>118246950407.49474</v>
      </c>
    </row>
    <row r="98" thickTop="1" thickBot="1" ht="25" customHeight="1">
      <c r="A98" s="10"/>
      <c r="B98" s="69"/>
      <c r="C98" s="69"/>
      <c r="D98" s="69"/>
      <c r="E98" s="70"/>
      <c r="F98" s="69"/>
      <c r="G98" s="71" t="s">
        <v>140</v>
      </c>
      <c r="H98" s="72">
        <f>0+J61+J64+J67+J70+J73+J76+J79+J82+J85+J88+J91+J94</f>
        <v>750384.66000000003</v>
      </c>
      <c r="I98" s="71" t="s">
        <v>141</v>
      </c>
      <c r="J98" s="73">
        <f>0+J97</f>
        <v>157580.77999999991</v>
      </c>
      <c r="K98" s="71" t="s">
        <v>142</v>
      </c>
      <c r="L98" s="74">
        <f>0+L97</f>
        <v>907965.43999999994</v>
      </c>
      <c r="M98" s="13"/>
      <c r="N98" s="2"/>
      <c r="O98" s="2"/>
      <c r="P98" s="2"/>
      <c r="Q98" s="2"/>
    </row>
    <row r="99" ht="40" customHeight="1">
      <c r="A99" s="10"/>
      <c r="B99" s="75" t="s">
        <v>298</v>
      </c>
      <c r="C99" s="1"/>
      <c r="D99" s="1"/>
      <c r="E99" s="1"/>
      <c r="F99" s="1"/>
      <c r="G99" s="1"/>
      <c r="H99" s="43"/>
      <c r="I99" s="1"/>
      <c r="J99" s="43"/>
      <c r="K99" s="1"/>
      <c r="L99" s="1"/>
      <c r="M99" s="13"/>
      <c r="N99" s="2"/>
      <c r="O99" s="2"/>
      <c r="P99" s="2"/>
      <c r="Q99" s="2"/>
    </row>
    <row r="100">
      <c r="A100" s="10"/>
      <c r="B100" s="44">
        <v>142</v>
      </c>
      <c r="C100" s="45" t="s">
        <v>308</v>
      </c>
      <c r="D100" s="45"/>
      <c r="E100" s="45" t="s">
        <v>309</v>
      </c>
      <c r="F100" s="45" t="s">
        <v>7</v>
      </c>
      <c r="G100" s="46" t="s">
        <v>224</v>
      </c>
      <c r="H100" s="47">
        <v>0.78100000000000003</v>
      </c>
      <c r="I100" s="26">
        <v>1193.97</v>
      </c>
      <c r="J100" s="48">
        <f>ROUND(H100*I100,2)</f>
        <v>932.49000000000001</v>
      </c>
      <c r="K100" s="49">
        <v>0.20999999999999999</v>
      </c>
      <c r="L100" s="50">
        <f>ROUND(J100*1.21,2)</f>
        <v>1128.3099999999999</v>
      </c>
      <c r="M100" s="13"/>
      <c r="N100" s="2"/>
      <c r="O100" s="2"/>
      <c r="P100" s="2"/>
      <c r="Q100" s="33">
        <f>IF(ISNUMBER(K100),IF(H100&gt;0,IF(I100&gt;0,J100,0),0),0)</f>
        <v>932.49000000000001</v>
      </c>
      <c r="R100" s="9">
        <f>IF(ISNUMBER(K100)=FALSE,J100,0)</f>
        <v>0</v>
      </c>
    </row>
    <row r="101">
      <c r="A101" s="10"/>
      <c r="B101" s="51" t="s">
        <v>125</v>
      </c>
      <c r="C101" s="1"/>
      <c r="D101" s="1"/>
      <c r="E101" s="52" t="s">
        <v>7</v>
      </c>
      <c r="F101" s="1"/>
      <c r="G101" s="1"/>
      <c r="H101" s="43"/>
      <c r="I101" s="1"/>
      <c r="J101" s="43"/>
      <c r="K101" s="1"/>
      <c r="L101" s="1"/>
      <c r="M101" s="13"/>
      <c r="N101" s="2"/>
      <c r="O101" s="2"/>
      <c r="P101" s="2"/>
      <c r="Q101" s="2"/>
    </row>
    <row r="102" thickBot="1">
      <c r="A102" s="10"/>
      <c r="B102" s="53" t="s">
        <v>127</v>
      </c>
      <c r="C102" s="54"/>
      <c r="D102" s="54"/>
      <c r="E102" s="55" t="s">
        <v>518</v>
      </c>
      <c r="F102" s="54"/>
      <c r="G102" s="54"/>
      <c r="H102" s="56"/>
      <c r="I102" s="54"/>
      <c r="J102" s="56"/>
      <c r="K102" s="54"/>
      <c r="L102" s="54"/>
      <c r="M102" s="13"/>
      <c r="N102" s="2"/>
      <c r="O102" s="2"/>
      <c r="P102" s="2"/>
      <c r="Q102" s="2"/>
    </row>
    <row r="103" thickTop="1">
      <c r="A103" s="10"/>
      <c r="B103" s="44">
        <v>143</v>
      </c>
      <c r="C103" s="45" t="s">
        <v>311</v>
      </c>
      <c r="D103" s="45"/>
      <c r="E103" s="45" t="s">
        <v>312</v>
      </c>
      <c r="F103" s="45" t="s">
        <v>7</v>
      </c>
      <c r="G103" s="46" t="s">
        <v>224</v>
      </c>
      <c r="H103" s="57">
        <v>0.94799999999999995</v>
      </c>
      <c r="I103" s="58">
        <v>1083.8399999999999</v>
      </c>
      <c r="J103" s="59">
        <f>ROUND(H103*I103,2)</f>
        <v>1027.48</v>
      </c>
      <c r="K103" s="60">
        <v>0.20999999999999999</v>
      </c>
      <c r="L103" s="61">
        <f>ROUND(J103*1.21,2)</f>
        <v>1243.25</v>
      </c>
      <c r="M103" s="13"/>
      <c r="N103" s="2"/>
      <c r="O103" s="2"/>
      <c r="P103" s="2"/>
      <c r="Q103" s="33">
        <f>IF(ISNUMBER(K103),IF(H103&gt;0,IF(I103&gt;0,J103,0),0),0)</f>
        <v>1027.48</v>
      </c>
      <c r="R103" s="9">
        <f>IF(ISNUMBER(K103)=FALSE,J103,0)</f>
        <v>0</v>
      </c>
    </row>
    <row r="104">
      <c r="A104" s="10"/>
      <c r="B104" s="51" t="s">
        <v>125</v>
      </c>
      <c r="C104" s="1"/>
      <c r="D104" s="1"/>
      <c r="E104" s="52" t="s">
        <v>7</v>
      </c>
      <c r="F104" s="1"/>
      <c r="G104" s="1"/>
      <c r="H104" s="43"/>
      <c r="I104" s="1"/>
      <c r="J104" s="43"/>
      <c r="K104" s="1"/>
      <c r="L104" s="1"/>
      <c r="M104" s="13"/>
      <c r="N104" s="2"/>
      <c r="O104" s="2"/>
      <c r="P104" s="2"/>
      <c r="Q104" s="2"/>
    </row>
    <row r="105" thickBot="1">
      <c r="A105" s="10"/>
      <c r="B105" s="53" t="s">
        <v>127</v>
      </c>
      <c r="C105" s="54"/>
      <c r="D105" s="54"/>
      <c r="E105" s="55" t="s">
        <v>519</v>
      </c>
      <c r="F105" s="54"/>
      <c r="G105" s="54"/>
      <c r="H105" s="56"/>
      <c r="I105" s="54"/>
      <c r="J105" s="56"/>
      <c r="K105" s="54"/>
      <c r="L105" s="54"/>
      <c r="M105" s="13"/>
      <c r="N105" s="2"/>
      <c r="O105" s="2"/>
      <c r="P105" s="2"/>
      <c r="Q105" s="2"/>
    </row>
    <row r="106" thickTop="1" thickBot="1" ht="25" customHeight="1">
      <c r="A106" s="10"/>
      <c r="B106" s="1"/>
      <c r="C106" s="62">
        <v>4</v>
      </c>
      <c r="D106" s="1"/>
      <c r="E106" s="63" t="s">
        <v>193</v>
      </c>
      <c r="F106" s="1"/>
      <c r="G106" s="64" t="s">
        <v>137</v>
      </c>
      <c r="H106" s="65">
        <f>J100+J103</f>
        <v>1959.97</v>
      </c>
      <c r="I106" s="64" t="s">
        <v>138</v>
      </c>
      <c r="J106" s="66">
        <f>(L106-H106)</f>
        <v>411.58999999999992</v>
      </c>
      <c r="K106" s="64" t="s">
        <v>139</v>
      </c>
      <c r="L106" s="67">
        <f>ROUND((J100+J103)*1.21,2)</f>
        <v>2371.5599999999999</v>
      </c>
      <c r="M106" s="13"/>
      <c r="N106" s="2"/>
      <c r="O106" s="2"/>
      <c r="P106" s="2"/>
      <c r="Q106" s="33">
        <f>0+Q100+Q103</f>
        <v>1959.97</v>
      </c>
      <c r="R106" s="9">
        <f>0+R100+R103</f>
        <v>0</v>
      </c>
      <c r="S106" s="68">
        <f>Q106*(1+J106)+R106</f>
        <v>808664.02229999984</v>
      </c>
    </row>
    <row r="107" thickTop="1" thickBot="1" ht="25" customHeight="1">
      <c r="A107" s="10"/>
      <c r="B107" s="69"/>
      <c r="C107" s="69"/>
      <c r="D107" s="69"/>
      <c r="E107" s="70"/>
      <c r="F107" s="69"/>
      <c r="G107" s="71" t="s">
        <v>140</v>
      </c>
      <c r="H107" s="72">
        <f>0+J100+J103</f>
        <v>1959.97</v>
      </c>
      <c r="I107" s="71" t="s">
        <v>141</v>
      </c>
      <c r="J107" s="73">
        <f>0+J106</f>
        <v>411.58999999999992</v>
      </c>
      <c r="K107" s="71" t="s">
        <v>142</v>
      </c>
      <c r="L107" s="74">
        <f>0+L106</f>
        <v>2371.5599999999999</v>
      </c>
      <c r="M107" s="13"/>
      <c r="N107" s="2"/>
      <c r="O107" s="2"/>
      <c r="P107" s="2"/>
      <c r="Q107" s="2"/>
    </row>
    <row r="108" ht="40" customHeight="1">
      <c r="A108" s="10"/>
      <c r="B108" s="75" t="s">
        <v>318</v>
      </c>
      <c r="C108" s="1"/>
      <c r="D108" s="1"/>
      <c r="E108" s="1"/>
      <c r="F108" s="1"/>
      <c r="G108" s="1"/>
      <c r="H108" s="43"/>
      <c r="I108" s="1"/>
      <c r="J108" s="43"/>
      <c r="K108" s="1"/>
      <c r="L108" s="1"/>
      <c r="M108" s="13"/>
      <c r="N108" s="2"/>
      <c r="O108" s="2"/>
      <c r="P108" s="2"/>
      <c r="Q108" s="2"/>
    </row>
    <row r="109">
      <c r="A109" s="10"/>
      <c r="B109" s="44">
        <v>144</v>
      </c>
      <c r="C109" s="45" t="s">
        <v>322</v>
      </c>
      <c r="D109" s="45"/>
      <c r="E109" s="45" t="s">
        <v>323</v>
      </c>
      <c r="F109" s="45" t="s">
        <v>7</v>
      </c>
      <c r="G109" s="46" t="s">
        <v>169</v>
      </c>
      <c r="H109" s="47">
        <v>1974.5909999999999</v>
      </c>
      <c r="I109" s="26">
        <v>220.93000000000001</v>
      </c>
      <c r="J109" s="48">
        <f>ROUND(H109*I109,2)</f>
        <v>436246.39000000001</v>
      </c>
      <c r="K109" s="49">
        <v>0.20999999999999999</v>
      </c>
      <c r="L109" s="50">
        <f>ROUND(J109*1.21,2)</f>
        <v>527858.13</v>
      </c>
      <c r="M109" s="13"/>
      <c r="N109" s="2"/>
      <c r="O109" s="2"/>
      <c r="P109" s="2"/>
      <c r="Q109" s="33">
        <f>IF(ISNUMBER(K109),IF(H109&gt;0,IF(I109&gt;0,J109,0),0),0)</f>
        <v>436246.39000000001</v>
      </c>
      <c r="R109" s="9">
        <f>IF(ISNUMBER(K109)=FALSE,J109,0)</f>
        <v>0</v>
      </c>
    </row>
    <row r="110">
      <c r="A110" s="10"/>
      <c r="B110" s="51" t="s">
        <v>125</v>
      </c>
      <c r="C110" s="1"/>
      <c r="D110" s="1"/>
      <c r="E110" s="52" t="s">
        <v>7</v>
      </c>
      <c r="F110" s="1"/>
      <c r="G110" s="1"/>
      <c r="H110" s="43"/>
      <c r="I110" s="1"/>
      <c r="J110" s="43"/>
      <c r="K110" s="1"/>
      <c r="L110" s="1"/>
      <c r="M110" s="13"/>
      <c r="N110" s="2"/>
      <c r="O110" s="2"/>
      <c r="P110" s="2"/>
      <c r="Q110" s="2"/>
    </row>
    <row r="111" thickBot="1">
      <c r="A111" s="10"/>
      <c r="B111" s="53" t="s">
        <v>127</v>
      </c>
      <c r="C111" s="54"/>
      <c r="D111" s="54"/>
      <c r="E111" s="55" t="s">
        <v>520</v>
      </c>
      <c r="F111" s="54"/>
      <c r="G111" s="54"/>
      <c r="H111" s="56"/>
      <c r="I111" s="54"/>
      <c r="J111" s="56"/>
      <c r="K111" s="54"/>
      <c r="L111" s="54"/>
      <c r="M111" s="13"/>
      <c r="N111" s="2"/>
      <c r="O111" s="2"/>
      <c r="P111" s="2"/>
      <c r="Q111" s="2"/>
    </row>
    <row r="112" thickTop="1">
      <c r="A112" s="10"/>
      <c r="B112" s="44">
        <v>145</v>
      </c>
      <c r="C112" s="45" t="s">
        <v>328</v>
      </c>
      <c r="D112" s="45"/>
      <c r="E112" s="45" t="s">
        <v>329</v>
      </c>
      <c r="F112" s="45" t="s">
        <v>7</v>
      </c>
      <c r="G112" s="46" t="s">
        <v>224</v>
      </c>
      <c r="H112" s="57">
        <v>493.73200000000003</v>
      </c>
      <c r="I112" s="58">
        <v>1081.9400000000001</v>
      </c>
      <c r="J112" s="59">
        <f>ROUND(H112*I112,2)</f>
        <v>534188.40000000002</v>
      </c>
      <c r="K112" s="60">
        <v>0.20999999999999999</v>
      </c>
      <c r="L112" s="61">
        <f>ROUND(J112*1.21,2)</f>
        <v>646367.95999999996</v>
      </c>
      <c r="M112" s="13"/>
      <c r="N112" s="2"/>
      <c r="O112" s="2"/>
      <c r="P112" s="2"/>
      <c r="Q112" s="33">
        <f>IF(ISNUMBER(K112),IF(H112&gt;0,IF(I112&gt;0,J112,0),0),0)</f>
        <v>534188.40000000002</v>
      </c>
      <c r="R112" s="9">
        <f>IF(ISNUMBER(K112)=FALSE,J112,0)</f>
        <v>0</v>
      </c>
    </row>
    <row r="113">
      <c r="A113" s="10"/>
      <c r="B113" s="51" t="s">
        <v>125</v>
      </c>
      <c r="C113" s="1"/>
      <c r="D113" s="1"/>
      <c r="E113" s="52" t="s">
        <v>7</v>
      </c>
      <c r="F113" s="1"/>
      <c r="G113" s="1"/>
      <c r="H113" s="43"/>
      <c r="I113" s="1"/>
      <c r="J113" s="43"/>
      <c r="K113" s="1"/>
      <c r="L113" s="1"/>
      <c r="M113" s="13"/>
      <c r="N113" s="2"/>
      <c r="O113" s="2"/>
      <c r="P113" s="2"/>
      <c r="Q113" s="2"/>
    </row>
    <row r="114" thickBot="1">
      <c r="A114" s="10"/>
      <c r="B114" s="53" t="s">
        <v>127</v>
      </c>
      <c r="C114" s="54"/>
      <c r="D114" s="54"/>
      <c r="E114" s="55" t="s">
        <v>521</v>
      </c>
      <c r="F114" s="54"/>
      <c r="G114" s="54"/>
      <c r="H114" s="56"/>
      <c r="I114" s="54"/>
      <c r="J114" s="56"/>
      <c r="K114" s="54"/>
      <c r="L114" s="54"/>
      <c r="M114" s="13"/>
      <c r="N114" s="2"/>
      <c r="O114" s="2"/>
      <c r="P114" s="2"/>
      <c r="Q114" s="2"/>
    </row>
    <row r="115" thickTop="1">
      <c r="A115" s="10"/>
      <c r="B115" s="44">
        <v>146</v>
      </c>
      <c r="C115" s="45" t="s">
        <v>334</v>
      </c>
      <c r="D115" s="45"/>
      <c r="E115" s="45" t="s">
        <v>335</v>
      </c>
      <c r="F115" s="45" t="s">
        <v>7</v>
      </c>
      <c r="G115" s="46" t="s">
        <v>224</v>
      </c>
      <c r="H115" s="57">
        <v>56.548000000000002</v>
      </c>
      <c r="I115" s="58">
        <v>826.99000000000001</v>
      </c>
      <c r="J115" s="59">
        <f>ROUND(H115*I115,2)</f>
        <v>46764.629999999997</v>
      </c>
      <c r="K115" s="60">
        <v>0.20999999999999999</v>
      </c>
      <c r="L115" s="61">
        <f>ROUND(J115*1.21,2)</f>
        <v>56585.199999999997</v>
      </c>
      <c r="M115" s="13"/>
      <c r="N115" s="2"/>
      <c r="O115" s="2"/>
      <c r="P115" s="2"/>
      <c r="Q115" s="33">
        <f>IF(ISNUMBER(K115),IF(H115&gt;0,IF(I115&gt;0,J115,0),0),0)</f>
        <v>46764.629999999997</v>
      </c>
      <c r="R115" s="9">
        <f>IF(ISNUMBER(K115)=FALSE,J115,0)</f>
        <v>0</v>
      </c>
    </row>
    <row r="116">
      <c r="A116" s="10"/>
      <c r="B116" s="51" t="s">
        <v>125</v>
      </c>
      <c r="C116" s="1"/>
      <c r="D116" s="1"/>
      <c r="E116" s="52" t="s">
        <v>7</v>
      </c>
      <c r="F116" s="1"/>
      <c r="G116" s="1"/>
      <c r="H116" s="43"/>
      <c r="I116" s="1"/>
      <c r="J116" s="43"/>
      <c r="K116" s="1"/>
      <c r="L116" s="1"/>
      <c r="M116" s="13"/>
      <c r="N116" s="2"/>
      <c r="O116" s="2"/>
      <c r="P116" s="2"/>
      <c r="Q116" s="2"/>
    </row>
    <row r="117" thickBot="1">
      <c r="A117" s="10"/>
      <c r="B117" s="53" t="s">
        <v>127</v>
      </c>
      <c r="C117" s="54"/>
      <c r="D117" s="54"/>
      <c r="E117" s="55" t="s">
        <v>522</v>
      </c>
      <c r="F117" s="54"/>
      <c r="G117" s="54"/>
      <c r="H117" s="56"/>
      <c r="I117" s="54"/>
      <c r="J117" s="56"/>
      <c r="K117" s="54"/>
      <c r="L117" s="54"/>
      <c r="M117" s="13"/>
      <c r="N117" s="2"/>
      <c r="O117" s="2"/>
      <c r="P117" s="2"/>
      <c r="Q117" s="2"/>
    </row>
    <row r="118" thickTop="1">
      <c r="A118" s="10"/>
      <c r="B118" s="44">
        <v>147</v>
      </c>
      <c r="C118" s="45" t="s">
        <v>337</v>
      </c>
      <c r="D118" s="45"/>
      <c r="E118" s="45" t="s">
        <v>338</v>
      </c>
      <c r="F118" s="45" t="s">
        <v>7</v>
      </c>
      <c r="G118" s="46" t="s">
        <v>169</v>
      </c>
      <c r="H118" s="57">
        <v>1943.7280000000001</v>
      </c>
      <c r="I118" s="58">
        <v>23.059999999999999</v>
      </c>
      <c r="J118" s="59">
        <f>ROUND(H118*I118,2)</f>
        <v>44822.370000000003</v>
      </c>
      <c r="K118" s="60">
        <v>0.20999999999999999</v>
      </c>
      <c r="L118" s="61">
        <f>ROUND(J118*1.21,2)</f>
        <v>54235.07</v>
      </c>
      <c r="M118" s="13"/>
      <c r="N118" s="2"/>
      <c r="O118" s="2"/>
      <c r="P118" s="2"/>
      <c r="Q118" s="33">
        <f>IF(ISNUMBER(K118),IF(H118&gt;0,IF(I118&gt;0,J118,0),0),0)</f>
        <v>44822.370000000003</v>
      </c>
      <c r="R118" s="9">
        <f>IF(ISNUMBER(K118)=FALSE,J118,0)</f>
        <v>0</v>
      </c>
    </row>
    <row r="119">
      <c r="A119" s="10"/>
      <c r="B119" s="51" t="s">
        <v>125</v>
      </c>
      <c r="C119" s="1"/>
      <c r="D119" s="1"/>
      <c r="E119" s="52" t="s">
        <v>7</v>
      </c>
      <c r="F119" s="1"/>
      <c r="G119" s="1"/>
      <c r="H119" s="43"/>
      <c r="I119" s="1"/>
      <c r="J119" s="43"/>
      <c r="K119" s="1"/>
      <c r="L119" s="1"/>
      <c r="M119" s="13"/>
      <c r="N119" s="2"/>
      <c r="O119" s="2"/>
      <c r="P119" s="2"/>
      <c r="Q119" s="2"/>
    </row>
    <row r="120" thickBot="1">
      <c r="A120" s="10"/>
      <c r="B120" s="53" t="s">
        <v>127</v>
      </c>
      <c r="C120" s="54"/>
      <c r="D120" s="54"/>
      <c r="E120" s="55" t="s">
        <v>523</v>
      </c>
      <c r="F120" s="54"/>
      <c r="G120" s="54"/>
      <c r="H120" s="56"/>
      <c r="I120" s="54"/>
      <c r="J120" s="56"/>
      <c r="K120" s="54"/>
      <c r="L120" s="54"/>
      <c r="M120" s="13"/>
      <c r="N120" s="2"/>
      <c r="O120" s="2"/>
      <c r="P120" s="2"/>
      <c r="Q120" s="2"/>
    </row>
    <row r="121" thickTop="1">
      <c r="A121" s="10"/>
      <c r="B121" s="44">
        <v>148</v>
      </c>
      <c r="C121" s="45" t="s">
        <v>340</v>
      </c>
      <c r="D121" s="45"/>
      <c r="E121" s="45" t="s">
        <v>341</v>
      </c>
      <c r="F121" s="45" t="s">
        <v>7</v>
      </c>
      <c r="G121" s="46" t="s">
        <v>169</v>
      </c>
      <c r="H121" s="57">
        <v>3743.692</v>
      </c>
      <c r="I121" s="58">
        <v>15.210000000000001</v>
      </c>
      <c r="J121" s="59">
        <f>ROUND(H121*I121,2)</f>
        <v>56941.559999999998</v>
      </c>
      <c r="K121" s="60">
        <v>0.20999999999999999</v>
      </c>
      <c r="L121" s="61">
        <f>ROUND(J121*1.21,2)</f>
        <v>68899.289999999994</v>
      </c>
      <c r="M121" s="13"/>
      <c r="N121" s="2"/>
      <c r="O121" s="2"/>
      <c r="P121" s="2"/>
      <c r="Q121" s="33">
        <f>IF(ISNUMBER(K121),IF(H121&gt;0,IF(I121&gt;0,J121,0),0),0)</f>
        <v>56941.559999999998</v>
      </c>
      <c r="R121" s="9">
        <f>IF(ISNUMBER(K121)=FALSE,J121,0)</f>
        <v>0</v>
      </c>
    </row>
    <row r="122">
      <c r="A122" s="10"/>
      <c r="B122" s="51" t="s">
        <v>125</v>
      </c>
      <c r="C122" s="1"/>
      <c r="D122" s="1"/>
      <c r="E122" s="52" t="s">
        <v>7</v>
      </c>
      <c r="F122" s="1"/>
      <c r="G122" s="1"/>
      <c r="H122" s="43"/>
      <c r="I122" s="1"/>
      <c r="J122" s="43"/>
      <c r="K122" s="1"/>
      <c r="L122" s="1"/>
      <c r="M122" s="13"/>
      <c r="N122" s="2"/>
      <c r="O122" s="2"/>
      <c r="P122" s="2"/>
      <c r="Q122" s="2"/>
    </row>
    <row r="123" thickBot="1">
      <c r="A123" s="10"/>
      <c r="B123" s="53" t="s">
        <v>127</v>
      </c>
      <c r="C123" s="54"/>
      <c r="D123" s="54"/>
      <c r="E123" s="55" t="s">
        <v>524</v>
      </c>
      <c r="F123" s="54"/>
      <c r="G123" s="54"/>
      <c r="H123" s="56"/>
      <c r="I123" s="54"/>
      <c r="J123" s="56"/>
      <c r="K123" s="54"/>
      <c r="L123" s="54"/>
      <c r="M123" s="13"/>
      <c r="N123" s="2"/>
      <c r="O123" s="2"/>
      <c r="P123" s="2"/>
      <c r="Q123" s="2"/>
    </row>
    <row r="124" thickTop="1">
      <c r="A124" s="10"/>
      <c r="B124" s="44">
        <v>149</v>
      </c>
      <c r="C124" s="45" t="s">
        <v>349</v>
      </c>
      <c r="D124" s="45"/>
      <c r="E124" s="45" t="s">
        <v>350</v>
      </c>
      <c r="F124" s="45" t="s">
        <v>7</v>
      </c>
      <c r="G124" s="46" t="s">
        <v>169</v>
      </c>
      <c r="H124" s="57">
        <v>1824.163</v>
      </c>
      <c r="I124" s="58">
        <v>271.31999999999999</v>
      </c>
      <c r="J124" s="59">
        <f>ROUND(H124*I124,2)</f>
        <v>494931.90999999997</v>
      </c>
      <c r="K124" s="60">
        <v>0.20999999999999999</v>
      </c>
      <c r="L124" s="61">
        <f>ROUND(J124*1.21,2)</f>
        <v>598867.60999999999</v>
      </c>
      <c r="M124" s="13"/>
      <c r="N124" s="2"/>
      <c r="O124" s="2"/>
      <c r="P124" s="2"/>
      <c r="Q124" s="33">
        <f>IF(ISNUMBER(K124),IF(H124&gt;0,IF(I124&gt;0,J124,0),0),0)</f>
        <v>494931.90999999997</v>
      </c>
      <c r="R124" s="9">
        <f>IF(ISNUMBER(K124)=FALSE,J124,0)</f>
        <v>0</v>
      </c>
    </row>
    <row r="125">
      <c r="A125" s="10"/>
      <c r="B125" s="51" t="s">
        <v>125</v>
      </c>
      <c r="C125" s="1"/>
      <c r="D125" s="1"/>
      <c r="E125" s="52" t="s">
        <v>7</v>
      </c>
      <c r="F125" s="1"/>
      <c r="G125" s="1"/>
      <c r="H125" s="43"/>
      <c r="I125" s="1"/>
      <c r="J125" s="43"/>
      <c r="K125" s="1"/>
      <c r="L125" s="1"/>
      <c r="M125" s="13"/>
      <c r="N125" s="2"/>
      <c r="O125" s="2"/>
      <c r="P125" s="2"/>
      <c r="Q125" s="2"/>
    </row>
    <row r="126" thickBot="1">
      <c r="A126" s="10"/>
      <c r="B126" s="53" t="s">
        <v>127</v>
      </c>
      <c r="C126" s="54"/>
      <c r="D126" s="54"/>
      <c r="E126" s="55" t="s">
        <v>525</v>
      </c>
      <c r="F126" s="54"/>
      <c r="G126" s="54"/>
      <c r="H126" s="56"/>
      <c r="I126" s="54"/>
      <c r="J126" s="56"/>
      <c r="K126" s="54"/>
      <c r="L126" s="54"/>
      <c r="M126" s="13"/>
      <c r="N126" s="2"/>
      <c r="O126" s="2"/>
      <c r="P126" s="2"/>
      <c r="Q126" s="2"/>
    </row>
    <row r="127" thickTop="1">
      <c r="A127" s="10"/>
      <c r="B127" s="44">
        <v>150</v>
      </c>
      <c r="C127" s="45" t="s">
        <v>361</v>
      </c>
      <c r="D127" s="45"/>
      <c r="E127" s="45" t="s">
        <v>362</v>
      </c>
      <c r="F127" s="45" t="s">
        <v>7</v>
      </c>
      <c r="G127" s="46" t="s">
        <v>169</v>
      </c>
      <c r="H127" s="57">
        <v>1848.193</v>
      </c>
      <c r="I127" s="58">
        <v>285.17000000000002</v>
      </c>
      <c r="J127" s="59">
        <f>ROUND(H127*I127,2)</f>
        <v>527049.19999999995</v>
      </c>
      <c r="K127" s="60">
        <v>0.20999999999999999</v>
      </c>
      <c r="L127" s="61">
        <f>ROUND(J127*1.21,2)</f>
        <v>637729.53000000003</v>
      </c>
      <c r="M127" s="13"/>
      <c r="N127" s="2"/>
      <c r="O127" s="2"/>
      <c r="P127" s="2"/>
      <c r="Q127" s="33">
        <f>IF(ISNUMBER(K127),IF(H127&gt;0,IF(I127&gt;0,J127,0),0),0)</f>
        <v>527049.19999999995</v>
      </c>
      <c r="R127" s="9">
        <f>IF(ISNUMBER(K127)=FALSE,J127,0)</f>
        <v>0</v>
      </c>
    </row>
    <row r="128">
      <c r="A128" s="10"/>
      <c r="B128" s="51" t="s">
        <v>125</v>
      </c>
      <c r="C128" s="1"/>
      <c r="D128" s="1"/>
      <c r="E128" s="52" t="s">
        <v>7</v>
      </c>
      <c r="F128" s="1"/>
      <c r="G128" s="1"/>
      <c r="H128" s="43"/>
      <c r="I128" s="1"/>
      <c r="J128" s="43"/>
      <c r="K128" s="1"/>
      <c r="L128" s="1"/>
      <c r="M128" s="13"/>
      <c r="N128" s="2"/>
      <c r="O128" s="2"/>
      <c r="P128" s="2"/>
      <c r="Q128" s="2"/>
    </row>
    <row r="129" thickBot="1">
      <c r="A129" s="10"/>
      <c r="B129" s="53" t="s">
        <v>127</v>
      </c>
      <c r="C129" s="54"/>
      <c r="D129" s="54"/>
      <c r="E129" s="55" t="s">
        <v>526</v>
      </c>
      <c r="F129" s="54"/>
      <c r="G129" s="54"/>
      <c r="H129" s="56"/>
      <c r="I129" s="54"/>
      <c r="J129" s="56"/>
      <c r="K129" s="54"/>
      <c r="L129" s="54"/>
      <c r="M129" s="13"/>
      <c r="N129" s="2"/>
      <c r="O129" s="2"/>
      <c r="P129" s="2"/>
      <c r="Q129" s="2"/>
    </row>
    <row r="130" thickTop="1">
      <c r="A130" s="10"/>
      <c r="B130" s="44">
        <v>151</v>
      </c>
      <c r="C130" s="45" t="s">
        <v>373</v>
      </c>
      <c r="D130" s="45"/>
      <c r="E130" s="45" t="s">
        <v>374</v>
      </c>
      <c r="F130" s="45" t="s">
        <v>7</v>
      </c>
      <c r="G130" s="46" t="s">
        <v>169</v>
      </c>
      <c r="H130" s="57">
        <v>1874.277</v>
      </c>
      <c r="I130" s="58">
        <v>365.52999999999997</v>
      </c>
      <c r="J130" s="59">
        <f>ROUND(H130*I130,2)</f>
        <v>685104.46999999997</v>
      </c>
      <c r="K130" s="60">
        <v>0.20999999999999999</v>
      </c>
      <c r="L130" s="61">
        <f>ROUND(J130*1.21,2)</f>
        <v>828976.41000000003</v>
      </c>
      <c r="M130" s="13"/>
      <c r="N130" s="2"/>
      <c r="O130" s="2"/>
      <c r="P130" s="2"/>
      <c r="Q130" s="33">
        <f>IF(ISNUMBER(K130),IF(H130&gt;0,IF(I130&gt;0,J130,0),0),0)</f>
        <v>685104.46999999997</v>
      </c>
      <c r="R130" s="9">
        <f>IF(ISNUMBER(K130)=FALSE,J130,0)</f>
        <v>0</v>
      </c>
    </row>
    <row r="131">
      <c r="A131" s="10"/>
      <c r="B131" s="51" t="s">
        <v>125</v>
      </c>
      <c r="C131" s="1"/>
      <c r="D131" s="1"/>
      <c r="E131" s="52" t="s">
        <v>7</v>
      </c>
      <c r="F131" s="1"/>
      <c r="G131" s="1"/>
      <c r="H131" s="43"/>
      <c r="I131" s="1"/>
      <c r="J131" s="43"/>
      <c r="K131" s="1"/>
      <c r="L131" s="1"/>
      <c r="M131" s="13"/>
      <c r="N131" s="2"/>
      <c r="O131" s="2"/>
      <c r="P131" s="2"/>
      <c r="Q131" s="2"/>
    </row>
    <row r="132" thickBot="1">
      <c r="A132" s="10"/>
      <c r="B132" s="53" t="s">
        <v>127</v>
      </c>
      <c r="C132" s="54"/>
      <c r="D132" s="54"/>
      <c r="E132" s="55" t="s">
        <v>527</v>
      </c>
      <c r="F132" s="54"/>
      <c r="G132" s="54"/>
      <c r="H132" s="56"/>
      <c r="I132" s="54"/>
      <c r="J132" s="56"/>
      <c r="K132" s="54"/>
      <c r="L132" s="54"/>
      <c r="M132" s="13"/>
      <c r="N132" s="2"/>
      <c r="O132" s="2"/>
      <c r="P132" s="2"/>
      <c r="Q132" s="2"/>
    </row>
    <row r="133" thickTop="1" thickBot="1" ht="25" customHeight="1">
      <c r="A133" s="10"/>
      <c r="B133" s="1"/>
      <c r="C133" s="62">
        <v>5</v>
      </c>
      <c r="D133" s="1"/>
      <c r="E133" s="63" t="s">
        <v>194</v>
      </c>
      <c r="F133" s="1"/>
      <c r="G133" s="64" t="s">
        <v>137</v>
      </c>
      <c r="H133" s="65">
        <f>J109+J112+J115+J118+J121+J124+J127+J130</f>
        <v>2826048.9299999997</v>
      </c>
      <c r="I133" s="64" t="s">
        <v>138</v>
      </c>
      <c r="J133" s="66">
        <f>(L133-H133)</f>
        <v>593470.28000000026</v>
      </c>
      <c r="K133" s="64" t="s">
        <v>139</v>
      </c>
      <c r="L133" s="67">
        <f>ROUND((J109+J112+J115+J118+J121+J124+J127+J130)*1.21,2)</f>
        <v>3419519.21</v>
      </c>
      <c r="M133" s="13"/>
      <c r="N133" s="2"/>
      <c r="O133" s="2"/>
      <c r="P133" s="2"/>
      <c r="Q133" s="33">
        <f>0+Q109+Q112+Q115+Q118+Q121+Q124+Q127+Q130</f>
        <v>2826048.9299999997</v>
      </c>
      <c r="R133" s="9">
        <f>0+R109+R112+R115+R118+R121+R124+R127+R130</f>
        <v>0</v>
      </c>
      <c r="S133" s="68">
        <f>Q133*(1+J133)+R133</f>
        <v>1677178875829.731</v>
      </c>
    </row>
    <row r="134" thickTop="1" thickBot="1" ht="25" customHeight="1">
      <c r="A134" s="10"/>
      <c r="B134" s="69"/>
      <c r="C134" s="69"/>
      <c r="D134" s="69"/>
      <c r="E134" s="70"/>
      <c r="F134" s="69"/>
      <c r="G134" s="71" t="s">
        <v>140</v>
      </c>
      <c r="H134" s="72">
        <f>0+J109+J112+J115+J118+J121+J124+J127+J130</f>
        <v>2826048.9299999997</v>
      </c>
      <c r="I134" s="71" t="s">
        <v>141</v>
      </c>
      <c r="J134" s="73">
        <f>0+J133</f>
        <v>593470.28000000026</v>
      </c>
      <c r="K134" s="71" t="s">
        <v>142</v>
      </c>
      <c r="L134" s="74">
        <f>0+L133</f>
        <v>3419519.21</v>
      </c>
      <c r="M134" s="13"/>
      <c r="N134" s="2"/>
      <c r="O134" s="2"/>
      <c r="P134" s="2"/>
      <c r="Q134" s="2"/>
    </row>
    <row r="135" ht="40" customHeight="1">
      <c r="A135" s="10"/>
      <c r="B135" s="75" t="s">
        <v>178</v>
      </c>
      <c r="C135" s="1"/>
      <c r="D135" s="1"/>
      <c r="E135" s="1"/>
      <c r="F135" s="1"/>
      <c r="G135" s="1"/>
      <c r="H135" s="43"/>
      <c r="I135" s="1"/>
      <c r="J135" s="43"/>
      <c r="K135" s="1"/>
      <c r="L135" s="1"/>
      <c r="M135" s="13"/>
      <c r="N135" s="2"/>
      <c r="O135" s="2"/>
      <c r="P135" s="2"/>
      <c r="Q135" s="2"/>
    </row>
    <row r="136">
      <c r="A136" s="10"/>
      <c r="B136" s="44">
        <v>152</v>
      </c>
      <c r="C136" s="45" t="s">
        <v>391</v>
      </c>
      <c r="D136" s="45"/>
      <c r="E136" s="45" t="s">
        <v>392</v>
      </c>
      <c r="F136" s="45" t="s">
        <v>7</v>
      </c>
      <c r="G136" s="46" t="s">
        <v>181</v>
      </c>
      <c r="H136" s="47">
        <v>7</v>
      </c>
      <c r="I136" s="26">
        <v>434.63999999999999</v>
      </c>
      <c r="J136" s="48">
        <f>ROUND(H136*I136,2)</f>
        <v>3042.48</v>
      </c>
      <c r="K136" s="49">
        <v>0.20999999999999999</v>
      </c>
      <c r="L136" s="50">
        <f>ROUND(J136*1.21,2)</f>
        <v>3681.4000000000001</v>
      </c>
      <c r="M136" s="13"/>
      <c r="N136" s="2"/>
      <c r="O136" s="2"/>
      <c r="P136" s="2"/>
      <c r="Q136" s="33">
        <f>IF(ISNUMBER(K136),IF(H136&gt;0,IF(I136&gt;0,J136,0),0),0)</f>
        <v>3042.48</v>
      </c>
      <c r="R136" s="9">
        <f>IF(ISNUMBER(K136)=FALSE,J136,0)</f>
        <v>0</v>
      </c>
    </row>
    <row r="137">
      <c r="A137" s="10"/>
      <c r="B137" s="51" t="s">
        <v>125</v>
      </c>
      <c r="C137" s="1"/>
      <c r="D137" s="1"/>
      <c r="E137" s="52" t="s">
        <v>7</v>
      </c>
      <c r="F137" s="1"/>
      <c r="G137" s="1"/>
      <c r="H137" s="43"/>
      <c r="I137" s="1"/>
      <c r="J137" s="43"/>
      <c r="K137" s="1"/>
      <c r="L137" s="1"/>
      <c r="M137" s="13"/>
      <c r="N137" s="2"/>
      <c r="O137" s="2"/>
      <c r="P137" s="2"/>
      <c r="Q137" s="2"/>
    </row>
    <row r="138" thickBot="1">
      <c r="A138" s="10"/>
      <c r="B138" s="53" t="s">
        <v>127</v>
      </c>
      <c r="C138" s="54"/>
      <c r="D138" s="54"/>
      <c r="E138" s="55" t="s">
        <v>528</v>
      </c>
      <c r="F138" s="54"/>
      <c r="G138" s="54"/>
      <c r="H138" s="56"/>
      <c r="I138" s="54"/>
      <c r="J138" s="56"/>
      <c r="K138" s="54"/>
      <c r="L138" s="54"/>
      <c r="M138" s="13"/>
      <c r="N138" s="2"/>
      <c r="O138" s="2"/>
      <c r="P138" s="2"/>
      <c r="Q138" s="2"/>
    </row>
    <row r="139" thickTop="1">
      <c r="A139" s="10"/>
      <c r="B139" s="44">
        <v>153</v>
      </c>
      <c r="C139" s="45" t="s">
        <v>415</v>
      </c>
      <c r="D139" s="45"/>
      <c r="E139" s="45" t="s">
        <v>416</v>
      </c>
      <c r="F139" s="45" t="s">
        <v>7</v>
      </c>
      <c r="G139" s="46" t="s">
        <v>146</v>
      </c>
      <c r="H139" s="57">
        <v>2</v>
      </c>
      <c r="I139" s="58">
        <v>11745.370000000001</v>
      </c>
      <c r="J139" s="59">
        <f>ROUND(H139*I139,2)</f>
        <v>23490.740000000002</v>
      </c>
      <c r="K139" s="60">
        <v>0.20999999999999999</v>
      </c>
      <c r="L139" s="61">
        <f>ROUND(J139*1.21,2)</f>
        <v>28423.799999999999</v>
      </c>
      <c r="M139" s="13"/>
      <c r="N139" s="2"/>
      <c r="O139" s="2"/>
      <c r="P139" s="2"/>
      <c r="Q139" s="33">
        <f>IF(ISNUMBER(K139),IF(H139&gt;0,IF(I139&gt;0,J139,0),0),0)</f>
        <v>23490.740000000002</v>
      </c>
      <c r="R139" s="9">
        <f>IF(ISNUMBER(K139)=FALSE,J139,0)</f>
        <v>0</v>
      </c>
    </row>
    <row r="140">
      <c r="A140" s="10"/>
      <c r="B140" s="51" t="s">
        <v>125</v>
      </c>
      <c r="C140" s="1"/>
      <c r="D140" s="1"/>
      <c r="E140" s="52" t="s">
        <v>7</v>
      </c>
      <c r="F140" s="1"/>
      <c r="G140" s="1"/>
      <c r="H140" s="43"/>
      <c r="I140" s="1"/>
      <c r="J140" s="43"/>
      <c r="K140" s="1"/>
      <c r="L140" s="1"/>
      <c r="M140" s="13"/>
      <c r="N140" s="2"/>
      <c r="O140" s="2"/>
      <c r="P140" s="2"/>
      <c r="Q140" s="2"/>
    </row>
    <row r="141" thickBot="1">
      <c r="A141" s="10"/>
      <c r="B141" s="53" t="s">
        <v>127</v>
      </c>
      <c r="C141" s="54"/>
      <c r="D141" s="54"/>
      <c r="E141" s="55" t="s">
        <v>529</v>
      </c>
      <c r="F141" s="54"/>
      <c r="G141" s="54"/>
      <c r="H141" s="56"/>
      <c r="I141" s="54"/>
      <c r="J141" s="56"/>
      <c r="K141" s="54"/>
      <c r="L141" s="54"/>
      <c r="M141" s="13"/>
      <c r="N141" s="2"/>
      <c r="O141" s="2"/>
      <c r="P141" s="2"/>
      <c r="Q141" s="2"/>
    </row>
    <row r="142" thickTop="1" thickBot="1" ht="25" customHeight="1">
      <c r="A142" s="10"/>
      <c r="B142" s="1"/>
      <c r="C142" s="62">
        <v>8</v>
      </c>
      <c r="D142" s="1"/>
      <c r="E142" s="63" t="s">
        <v>111</v>
      </c>
      <c r="F142" s="1"/>
      <c r="G142" s="64" t="s">
        <v>137</v>
      </c>
      <c r="H142" s="65">
        <f>J136+J139</f>
        <v>26533.220000000001</v>
      </c>
      <c r="I142" s="64" t="s">
        <v>138</v>
      </c>
      <c r="J142" s="66">
        <f>(L142-H142)</f>
        <v>5571.9799999999996</v>
      </c>
      <c r="K142" s="64" t="s">
        <v>139</v>
      </c>
      <c r="L142" s="67">
        <f>ROUND((J136+J139)*1.21,2)</f>
        <v>32105.200000000001</v>
      </c>
      <c r="M142" s="13"/>
      <c r="N142" s="2"/>
      <c r="O142" s="2"/>
      <c r="P142" s="2"/>
      <c r="Q142" s="33">
        <f>0+Q136+Q139</f>
        <v>26533.220000000001</v>
      </c>
      <c r="R142" s="9">
        <f>0+R136+R139</f>
        <v>0</v>
      </c>
      <c r="S142" s="68">
        <f>Q142*(1+J142)+R142</f>
        <v>147869104.39559999</v>
      </c>
    </row>
    <row r="143" thickTop="1" thickBot="1" ht="25" customHeight="1">
      <c r="A143" s="10"/>
      <c r="B143" s="69"/>
      <c r="C143" s="69"/>
      <c r="D143" s="69"/>
      <c r="E143" s="70"/>
      <c r="F143" s="69"/>
      <c r="G143" s="71" t="s">
        <v>140</v>
      </c>
      <c r="H143" s="72">
        <f>0+J136+J139</f>
        <v>26533.220000000001</v>
      </c>
      <c r="I143" s="71" t="s">
        <v>141</v>
      </c>
      <c r="J143" s="73">
        <f>0+J142</f>
        <v>5571.9799999999996</v>
      </c>
      <c r="K143" s="71" t="s">
        <v>142</v>
      </c>
      <c r="L143" s="74">
        <f>0+L142</f>
        <v>32105.200000000001</v>
      </c>
      <c r="M143" s="13"/>
      <c r="N143" s="2"/>
      <c r="O143" s="2"/>
      <c r="P143" s="2"/>
      <c r="Q143" s="2"/>
    </row>
    <row r="144" ht="40" customHeight="1">
      <c r="A144" s="10"/>
      <c r="B144" s="75" t="s">
        <v>184</v>
      </c>
      <c r="C144" s="1"/>
      <c r="D144" s="1"/>
      <c r="E144" s="1"/>
      <c r="F144" s="1"/>
      <c r="G144" s="1"/>
      <c r="H144" s="43"/>
      <c r="I144" s="1"/>
      <c r="J144" s="43"/>
      <c r="K144" s="1"/>
      <c r="L144" s="1"/>
      <c r="M144" s="13"/>
      <c r="N144" s="2"/>
      <c r="O144" s="2"/>
      <c r="P144" s="2"/>
      <c r="Q144" s="2"/>
    </row>
    <row r="145">
      <c r="A145" s="10"/>
      <c r="B145" s="44">
        <v>154</v>
      </c>
      <c r="C145" s="45" t="s">
        <v>440</v>
      </c>
      <c r="D145" s="45"/>
      <c r="E145" s="45" t="s">
        <v>441</v>
      </c>
      <c r="F145" s="45" t="s">
        <v>7</v>
      </c>
      <c r="G145" s="46" t="s">
        <v>146</v>
      </c>
      <c r="H145" s="47">
        <v>2</v>
      </c>
      <c r="I145" s="26">
        <v>3635.6700000000001</v>
      </c>
      <c r="J145" s="48">
        <f>ROUND(H145*I145,2)</f>
        <v>7271.3400000000001</v>
      </c>
      <c r="K145" s="49">
        <v>0.20999999999999999</v>
      </c>
      <c r="L145" s="50">
        <f>ROUND(J145*1.21,2)</f>
        <v>8798.3199999999997</v>
      </c>
      <c r="M145" s="13"/>
      <c r="N145" s="2"/>
      <c r="O145" s="2"/>
      <c r="P145" s="2"/>
      <c r="Q145" s="33">
        <f>IF(ISNUMBER(K145),IF(H145&gt;0,IF(I145&gt;0,J145,0),0),0)</f>
        <v>7271.3400000000001</v>
      </c>
      <c r="R145" s="9">
        <f>IF(ISNUMBER(K145)=FALSE,J145,0)</f>
        <v>0</v>
      </c>
    </row>
    <row r="146">
      <c r="A146" s="10"/>
      <c r="B146" s="51" t="s">
        <v>125</v>
      </c>
      <c r="C146" s="1"/>
      <c r="D146" s="1"/>
      <c r="E146" s="52" t="s">
        <v>7</v>
      </c>
      <c r="F146" s="1"/>
      <c r="G146" s="1"/>
      <c r="H146" s="43"/>
      <c r="I146" s="1"/>
      <c r="J146" s="43"/>
      <c r="K146" s="1"/>
      <c r="L146" s="1"/>
      <c r="M146" s="13"/>
      <c r="N146" s="2"/>
      <c r="O146" s="2"/>
      <c r="P146" s="2"/>
      <c r="Q146" s="2"/>
    </row>
    <row r="147" thickBot="1">
      <c r="A147" s="10"/>
      <c r="B147" s="53" t="s">
        <v>127</v>
      </c>
      <c r="C147" s="54"/>
      <c r="D147" s="54"/>
      <c r="E147" s="55" t="s">
        <v>530</v>
      </c>
      <c r="F147" s="54"/>
      <c r="G147" s="54"/>
      <c r="H147" s="56"/>
      <c r="I147" s="54"/>
      <c r="J147" s="56"/>
      <c r="K147" s="54"/>
      <c r="L147" s="54"/>
      <c r="M147" s="13"/>
      <c r="N147" s="2"/>
      <c r="O147" s="2"/>
      <c r="P147" s="2"/>
      <c r="Q147" s="2"/>
    </row>
    <row r="148" thickTop="1">
      <c r="A148" s="10"/>
      <c r="B148" s="44">
        <v>155</v>
      </c>
      <c r="C148" s="45" t="s">
        <v>455</v>
      </c>
      <c r="D148" s="45"/>
      <c r="E148" s="45" t="s">
        <v>456</v>
      </c>
      <c r="F148" s="45" t="s">
        <v>7</v>
      </c>
      <c r="G148" s="46" t="s">
        <v>146</v>
      </c>
      <c r="H148" s="57">
        <v>1</v>
      </c>
      <c r="I148" s="58">
        <v>2319.77</v>
      </c>
      <c r="J148" s="59">
        <f>ROUND(H148*I148,2)</f>
        <v>2319.77</v>
      </c>
      <c r="K148" s="60">
        <v>0.20999999999999999</v>
      </c>
      <c r="L148" s="61">
        <f>ROUND(J148*1.21,2)</f>
        <v>2806.9200000000001</v>
      </c>
      <c r="M148" s="13"/>
      <c r="N148" s="2"/>
      <c r="O148" s="2"/>
      <c r="P148" s="2"/>
      <c r="Q148" s="33">
        <f>IF(ISNUMBER(K148),IF(H148&gt;0,IF(I148&gt;0,J148,0),0),0)</f>
        <v>2319.77</v>
      </c>
      <c r="R148" s="9">
        <f>IF(ISNUMBER(K148)=FALSE,J148,0)</f>
        <v>0</v>
      </c>
    </row>
    <row r="149">
      <c r="A149" s="10"/>
      <c r="B149" s="51" t="s">
        <v>125</v>
      </c>
      <c r="C149" s="1"/>
      <c r="D149" s="1"/>
      <c r="E149" s="52" t="s">
        <v>7</v>
      </c>
      <c r="F149" s="1"/>
      <c r="G149" s="1"/>
      <c r="H149" s="43"/>
      <c r="I149" s="1"/>
      <c r="J149" s="43"/>
      <c r="K149" s="1"/>
      <c r="L149" s="1"/>
      <c r="M149" s="13"/>
      <c r="N149" s="2"/>
      <c r="O149" s="2"/>
      <c r="P149" s="2"/>
      <c r="Q149" s="2"/>
    </row>
    <row r="150" thickBot="1">
      <c r="A150" s="10"/>
      <c r="B150" s="53" t="s">
        <v>127</v>
      </c>
      <c r="C150" s="54"/>
      <c r="D150" s="54"/>
      <c r="E150" s="55" t="s">
        <v>531</v>
      </c>
      <c r="F150" s="54"/>
      <c r="G150" s="54"/>
      <c r="H150" s="56"/>
      <c r="I150" s="54"/>
      <c r="J150" s="56"/>
      <c r="K150" s="54"/>
      <c r="L150" s="54"/>
      <c r="M150" s="13"/>
      <c r="N150" s="2"/>
      <c r="O150" s="2"/>
      <c r="P150" s="2"/>
      <c r="Q150" s="2"/>
    </row>
    <row r="151" thickTop="1">
      <c r="A151" s="10"/>
      <c r="B151" s="44">
        <v>156</v>
      </c>
      <c r="C151" s="45" t="s">
        <v>458</v>
      </c>
      <c r="D151" s="45"/>
      <c r="E151" s="45" t="s">
        <v>459</v>
      </c>
      <c r="F151" s="45" t="s">
        <v>7</v>
      </c>
      <c r="G151" s="46" t="s">
        <v>146</v>
      </c>
      <c r="H151" s="57">
        <v>2</v>
      </c>
      <c r="I151" s="58">
        <v>28176.580000000002</v>
      </c>
      <c r="J151" s="59">
        <f>ROUND(H151*I151,2)</f>
        <v>56353.160000000003</v>
      </c>
      <c r="K151" s="60">
        <v>0.20999999999999999</v>
      </c>
      <c r="L151" s="61">
        <f>ROUND(J151*1.21,2)</f>
        <v>68187.320000000007</v>
      </c>
      <c r="M151" s="13"/>
      <c r="N151" s="2"/>
      <c r="O151" s="2"/>
      <c r="P151" s="2"/>
      <c r="Q151" s="33">
        <f>IF(ISNUMBER(K151),IF(H151&gt;0,IF(I151&gt;0,J151,0),0),0)</f>
        <v>56353.160000000003</v>
      </c>
      <c r="R151" s="9">
        <f>IF(ISNUMBER(K151)=FALSE,J151,0)</f>
        <v>0</v>
      </c>
    </row>
    <row r="152">
      <c r="A152" s="10"/>
      <c r="B152" s="51" t="s">
        <v>125</v>
      </c>
      <c r="C152" s="1"/>
      <c r="D152" s="1"/>
      <c r="E152" s="52" t="s">
        <v>7</v>
      </c>
      <c r="F152" s="1"/>
      <c r="G152" s="1"/>
      <c r="H152" s="43"/>
      <c r="I152" s="1"/>
      <c r="J152" s="43"/>
      <c r="K152" s="1"/>
      <c r="L152" s="1"/>
      <c r="M152" s="13"/>
      <c r="N152" s="2"/>
      <c r="O152" s="2"/>
      <c r="P152" s="2"/>
      <c r="Q152" s="2"/>
    </row>
    <row r="153" thickBot="1">
      <c r="A153" s="10"/>
      <c r="B153" s="53" t="s">
        <v>127</v>
      </c>
      <c r="C153" s="54"/>
      <c r="D153" s="54"/>
      <c r="E153" s="55" t="s">
        <v>532</v>
      </c>
      <c r="F153" s="54"/>
      <c r="G153" s="54"/>
      <c r="H153" s="56"/>
      <c r="I153" s="54"/>
      <c r="J153" s="56"/>
      <c r="K153" s="54"/>
      <c r="L153" s="54"/>
      <c r="M153" s="13"/>
      <c r="N153" s="2"/>
      <c r="O153" s="2"/>
      <c r="P153" s="2"/>
      <c r="Q153" s="2"/>
    </row>
    <row r="154" thickTop="1">
      <c r="A154" s="10"/>
      <c r="B154" s="44">
        <v>157</v>
      </c>
      <c r="C154" s="45" t="s">
        <v>461</v>
      </c>
      <c r="D154" s="45"/>
      <c r="E154" s="45" t="s">
        <v>462</v>
      </c>
      <c r="F154" s="45" t="s">
        <v>7</v>
      </c>
      <c r="G154" s="46" t="s">
        <v>169</v>
      </c>
      <c r="H154" s="57">
        <v>80.801000000000002</v>
      </c>
      <c r="I154" s="58">
        <v>127.61</v>
      </c>
      <c r="J154" s="59">
        <f>ROUND(H154*I154,2)</f>
        <v>10311.02</v>
      </c>
      <c r="K154" s="60">
        <v>0.20999999999999999</v>
      </c>
      <c r="L154" s="61">
        <f>ROUND(J154*1.21,2)</f>
        <v>12476.33</v>
      </c>
      <c r="M154" s="13"/>
      <c r="N154" s="2"/>
      <c r="O154" s="2"/>
      <c r="P154" s="2"/>
      <c r="Q154" s="33">
        <f>IF(ISNUMBER(K154),IF(H154&gt;0,IF(I154&gt;0,J154,0),0),0)</f>
        <v>10311.02</v>
      </c>
      <c r="R154" s="9">
        <f>IF(ISNUMBER(K154)=FALSE,J154,0)</f>
        <v>0</v>
      </c>
    </row>
    <row r="155">
      <c r="A155" s="10"/>
      <c r="B155" s="51" t="s">
        <v>125</v>
      </c>
      <c r="C155" s="1"/>
      <c r="D155" s="1"/>
      <c r="E155" s="52" t="s">
        <v>7</v>
      </c>
      <c r="F155" s="1"/>
      <c r="G155" s="1"/>
      <c r="H155" s="43"/>
      <c r="I155" s="1"/>
      <c r="J155" s="43"/>
      <c r="K155" s="1"/>
      <c r="L155" s="1"/>
      <c r="M155" s="13"/>
      <c r="N155" s="2"/>
      <c r="O155" s="2"/>
      <c r="P155" s="2"/>
      <c r="Q155" s="2"/>
    </row>
    <row r="156" thickBot="1">
      <c r="A156" s="10"/>
      <c r="B156" s="53" t="s">
        <v>127</v>
      </c>
      <c r="C156" s="54"/>
      <c r="D156" s="54"/>
      <c r="E156" s="55" t="s">
        <v>533</v>
      </c>
      <c r="F156" s="54"/>
      <c r="G156" s="54"/>
      <c r="H156" s="56"/>
      <c r="I156" s="54"/>
      <c r="J156" s="56"/>
      <c r="K156" s="54"/>
      <c r="L156" s="54"/>
      <c r="M156" s="13"/>
      <c r="N156" s="2"/>
      <c r="O156" s="2"/>
      <c r="P156" s="2"/>
      <c r="Q156" s="2"/>
    </row>
    <row r="157" thickTop="1">
      <c r="A157" s="10"/>
      <c r="B157" s="44">
        <v>158</v>
      </c>
      <c r="C157" s="45" t="s">
        <v>470</v>
      </c>
      <c r="D157" s="45"/>
      <c r="E157" s="45" t="s">
        <v>471</v>
      </c>
      <c r="F157" s="45" t="s">
        <v>7</v>
      </c>
      <c r="G157" s="46" t="s">
        <v>169</v>
      </c>
      <c r="H157" s="57">
        <v>80.801000000000002</v>
      </c>
      <c r="I157" s="58">
        <v>368.63999999999999</v>
      </c>
      <c r="J157" s="59">
        <f>ROUND(H157*I157,2)</f>
        <v>29786.48</v>
      </c>
      <c r="K157" s="60">
        <v>0.20999999999999999</v>
      </c>
      <c r="L157" s="61">
        <f>ROUND(J157*1.21,2)</f>
        <v>36041.639999999999</v>
      </c>
      <c r="M157" s="13"/>
      <c r="N157" s="2"/>
      <c r="O157" s="2"/>
      <c r="P157" s="2"/>
      <c r="Q157" s="33">
        <f>IF(ISNUMBER(K157),IF(H157&gt;0,IF(I157&gt;0,J157,0),0),0)</f>
        <v>29786.48</v>
      </c>
      <c r="R157" s="9">
        <f>IF(ISNUMBER(K157)=FALSE,J157,0)</f>
        <v>0</v>
      </c>
    </row>
    <row r="158">
      <c r="A158" s="10"/>
      <c r="B158" s="51" t="s">
        <v>125</v>
      </c>
      <c r="C158" s="1"/>
      <c r="D158" s="1"/>
      <c r="E158" s="52" t="s">
        <v>7</v>
      </c>
      <c r="F158" s="1"/>
      <c r="G158" s="1"/>
      <c r="H158" s="43"/>
      <c r="I158" s="1"/>
      <c r="J158" s="43"/>
      <c r="K158" s="1"/>
      <c r="L158" s="1"/>
      <c r="M158" s="13"/>
      <c r="N158" s="2"/>
      <c r="O158" s="2"/>
      <c r="P158" s="2"/>
      <c r="Q158" s="2"/>
    </row>
    <row r="159" thickBot="1">
      <c r="A159" s="10"/>
      <c r="B159" s="53" t="s">
        <v>127</v>
      </c>
      <c r="C159" s="54"/>
      <c r="D159" s="54"/>
      <c r="E159" s="55" t="s">
        <v>534</v>
      </c>
      <c r="F159" s="54"/>
      <c r="G159" s="54"/>
      <c r="H159" s="56"/>
      <c r="I159" s="54"/>
      <c r="J159" s="56"/>
      <c r="K159" s="54"/>
      <c r="L159" s="54"/>
      <c r="M159" s="13"/>
      <c r="N159" s="2"/>
      <c r="O159" s="2"/>
      <c r="P159" s="2"/>
      <c r="Q159" s="2"/>
    </row>
    <row r="160" thickTop="1">
      <c r="A160" s="10"/>
      <c r="B160" s="44">
        <v>159</v>
      </c>
      <c r="C160" s="45" t="s">
        <v>478</v>
      </c>
      <c r="D160" s="45"/>
      <c r="E160" s="45" t="s">
        <v>479</v>
      </c>
      <c r="F160" s="45" t="s">
        <v>7</v>
      </c>
      <c r="G160" s="46" t="s">
        <v>181</v>
      </c>
      <c r="H160" s="57">
        <v>17.600000000000001</v>
      </c>
      <c r="I160" s="58">
        <v>533.53999999999996</v>
      </c>
      <c r="J160" s="59">
        <f>ROUND(H160*I160,2)</f>
        <v>9390.2999999999993</v>
      </c>
      <c r="K160" s="60">
        <v>0.20999999999999999</v>
      </c>
      <c r="L160" s="61">
        <f>ROUND(J160*1.21,2)</f>
        <v>11362.26</v>
      </c>
      <c r="M160" s="13"/>
      <c r="N160" s="2"/>
      <c r="O160" s="2"/>
      <c r="P160" s="2"/>
      <c r="Q160" s="33">
        <f>IF(ISNUMBER(K160),IF(H160&gt;0,IF(I160&gt;0,J160,0),0),0)</f>
        <v>9390.2999999999993</v>
      </c>
      <c r="R160" s="9">
        <f>IF(ISNUMBER(K160)=FALSE,J160,0)</f>
        <v>0</v>
      </c>
    </row>
    <row r="161">
      <c r="A161" s="10"/>
      <c r="B161" s="51" t="s">
        <v>125</v>
      </c>
      <c r="C161" s="1"/>
      <c r="D161" s="1"/>
      <c r="E161" s="52" t="s">
        <v>7</v>
      </c>
      <c r="F161" s="1"/>
      <c r="G161" s="1"/>
      <c r="H161" s="43"/>
      <c r="I161" s="1"/>
      <c r="J161" s="43"/>
      <c r="K161" s="1"/>
      <c r="L161" s="1"/>
      <c r="M161" s="13"/>
      <c r="N161" s="2"/>
      <c r="O161" s="2"/>
      <c r="P161" s="2"/>
      <c r="Q161" s="2"/>
    </row>
    <row r="162" thickBot="1">
      <c r="A162" s="10"/>
      <c r="B162" s="53" t="s">
        <v>127</v>
      </c>
      <c r="C162" s="54"/>
      <c r="D162" s="54"/>
      <c r="E162" s="55" t="s">
        <v>535</v>
      </c>
      <c r="F162" s="54"/>
      <c r="G162" s="54"/>
      <c r="H162" s="56"/>
      <c r="I162" s="54"/>
      <c r="J162" s="56"/>
      <c r="K162" s="54"/>
      <c r="L162" s="54"/>
      <c r="M162" s="13"/>
      <c r="N162" s="2"/>
      <c r="O162" s="2"/>
      <c r="P162" s="2"/>
      <c r="Q162" s="2"/>
    </row>
    <row r="163" thickTop="1">
      <c r="A163" s="10"/>
      <c r="B163" s="44">
        <v>160</v>
      </c>
      <c r="C163" s="45" t="s">
        <v>484</v>
      </c>
      <c r="D163" s="45"/>
      <c r="E163" s="45" t="s">
        <v>485</v>
      </c>
      <c r="F163" s="45" t="s">
        <v>7</v>
      </c>
      <c r="G163" s="46" t="s">
        <v>181</v>
      </c>
      <c r="H163" s="57">
        <v>59.399999999999999</v>
      </c>
      <c r="I163" s="58">
        <v>218.99000000000001</v>
      </c>
      <c r="J163" s="59">
        <f>ROUND(H163*I163,2)</f>
        <v>13008.01</v>
      </c>
      <c r="K163" s="60">
        <v>0.20999999999999999</v>
      </c>
      <c r="L163" s="61">
        <f>ROUND(J163*1.21,2)</f>
        <v>15739.690000000001</v>
      </c>
      <c r="M163" s="13"/>
      <c r="N163" s="2"/>
      <c r="O163" s="2"/>
      <c r="P163" s="2"/>
      <c r="Q163" s="33">
        <f>IF(ISNUMBER(K163),IF(H163&gt;0,IF(I163&gt;0,J163,0),0),0)</f>
        <v>13008.01</v>
      </c>
      <c r="R163" s="9">
        <f>IF(ISNUMBER(K163)=FALSE,J163,0)</f>
        <v>0</v>
      </c>
    </row>
    <row r="164">
      <c r="A164" s="10"/>
      <c r="B164" s="51" t="s">
        <v>125</v>
      </c>
      <c r="C164" s="1"/>
      <c r="D164" s="1"/>
      <c r="E164" s="52" t="s">
        <v>7</v>
      </c>
      <c r="F164" s="1"/>
      <c r="G164" s="1"/>
      <c r="H164" s="43"/>
      <c r="I164" s="1"/>
      <c r="J164" s="43"/>
      <c r="K164" s="1"/>
      <c r="L164" s="1"/>
      <c r="M164" s="13"/>
      <c r="N164" s="2"/>
      <c r="O164" s="2"/>
      <c r="P164" s="2"/>
      <c r="Q164" s="2"/>
    </row>
    <row r="165" thickBot="1">
      <c r="A165" s="10"/>
      <c r="B165" s="53" t="s">
        <v>127</v>
      </c>
      <c r="C165" s="54"/>
      <c r="D165" s="54"/>
      <c r="E165" s="55" t="s">
        <v>510</v>
      </c>
      <c r="F165" s="54"/>
      <c r="G165" s="54"/>
      <c r="H165" s="56"/>
      <c r="I165" s="54"/>
      <c r="J165" s="56"/>
      <c r="K165" s="54"/>
      <c r="L165" s="54"/>
      <c r="M165" s="13"/>
      <c r="N165" s="2"/>
      <c r="O165" s="2"/>
      <c r="P165" s="2"/>
      <c r="Q165" s="2"/>
    </row>
    <row r="166" thickTop="1">
      <c r="A166" s="10"/>
      <c r="B166" s="44">
        <v>161</v>
      </c>
      <c r="C166" s="45" t="s">
        <v>536</v>
      </c>
      <c r="D166" s="45"/>
      <c r="E166" s="45" t="s">
        <v>537</v>
      </c>
      <c r="F166" s="45" t="s">
        <v>7</v>
      </c>
      <c r="G166" s="46" t="s">
        <v>146</v>
      </c>
      <c r="H166" s="57">
        <v>2</v>
      </c>
      <c r="I166" s="58">
        <v>2429.0799999999999</v>
      </c>
      <c r="J166" s="59">
        <f>ROUND(H166*I166,2)</f>
        <v>4858.1599999999999</v>
      </c>
      <c r="K166" s="60">
        <v>0.20999999999999999</v>
      </c>
      <c r="L166" s="61">
        <f>ROUND(J166*1.21,2)</f>
        <v>5878.3699999999999</v>
      </c>
      <c r="M166" s="13"/>
      <c r="N166" s="2"/>
      <c r="O166" s="2"/>
      <c r="P166" s="2"/>
      <c r="Q166" s="33">
        <f>IF(ISNUMBER(K166),IF(H166&gt;0,IF(I166&gt;0,J166,0),0),0)</f>
        <v>4858.1599999999999</v>
      </c>
      <c r="R166" s="9">
        <f>IF(ISNUMBER(K166)=FALSE,J166,0)</f>
        <v>0</v>
      </c>
    </row>
    <row r="167">
      <c r="A167" s="10"/>
      <c r="B167" s="51" t="s">
        <v>125</v>
      </c>
      <c r="C167" s="1"/>
      <c r="D167" s="1"/>
      <c r="E167" s="52" t="s">
        <v>7</v>
      </c>
      <c r="F167" s="1"/>
      <c r="G167" s="1"/>
      <c r="H167" s="43"/>
      <c r="I167" s="1"/>
      <c r="J167" s="43"/>
      <c r="K167" s="1"/>
      <c r="L167" s="1"/>
      <c r="M167" s="13"/>
      <c r="N167" s="2"/>
      <c r="O167" s="2"/>
      <c r="P167" s="2"/>
      <c r="Q167" s="2"/>
    </row>
    <row r="168" thickBot="1">
      <c r="A168" s="10"/>
      <c r="B168" s="53" t="s">
        <v>127</v>
      </c>
      <c r="C168" s="54"/>
      <c r="D168" s="54"/>
      <c r="E168" s="55" t="s">
        <v>538</v>
      </c>
      <c r="F168" s="54"/>
      <c r="G168" s="54"/>
      <c r="H168" s="56"/>
      <c r="I168" s="54"/>
      <c r="J168" s="56"/>
      <c r="K168" s="54"/>
      <c r="L168" s="54"/>
      <c r="M168" s="13"/>
      <c r="N168" s="2"/>
      <c r="O168" s="2"/>
      <c r="P168" s="2"/>
      <c r="Q168" s="2"/>
    </row>
    <row r="169" thickTop="1" thickBot="1" ht="25" customHeight="1">
      <c r="A169" s="10"/>
      <c r="B169" s="1"/>
      <c r="C169" s="62">
        <v>9</v>
      </c>
      <c r="D169" s="1"/>
      <c r="E169" s="63" t="s">
        <v>112</v>
      </c>
      <c r="F169" s="1"/>
      <c r="G169" s="64" t="s">
        <v>137</v>
      </c>
      <c r="H169" s="65">
        <f>J145+J148+J151+J154+J157+J160+J163+J166</f>
        <v>133298.23999999999</v>
      </c>
      <c r="I169" s="64" t="s">
        <v>138</v>
      </c>
      <c r="J169" s="66">
        <f>(L169-H169)</f>
        <v>27992.630000000005</v>
      </c>
      <c r="K169" s="64" t="s">
        <v>139</v>
      </c>
      <c r="L169" s="67">
        <f>ROUND((J145+J148+J151+J154+J157+J160+J163+J166)*1.21,2)</f>
        <v>161290.87</v>
      </c>
      <c r="M169" s="13"/>
      <c r="N169" s="2"/>
      <c r="O169" s="2"/>
      <c r="P169" s="2"/>
      <c r="Q169" s="33">
        <f>0+Q145+Q148+Q151+Q154+Q157+Q160+Q163+Q166</f>
        <v>133298.23999999999</v>
      </c>
      <c r="R169" s="9">
        <f>0+R145+R148+R151+R154+R157+R160+R163+R166</f>
        <v>0</v>
      </c>
      <c r="S169" s="68">
        <f>Q169*(1+J169)+R169</f>
        <v>3731501610.2112002</v>
      </c>
    </row>
    <row r="170" thickTop="1" thickBot="1" ht="25" customHeight="1">
      <c r="A170" s="10"/>
      <c r="B170" s="69"/>
      <c r="C170" s="69"/>
      <c r="D170" s="69"/>
      <c r="E170" s="70"/>
      <c r="F170" s="69"/>
      <c r="G170" s="71" t="s">
        <v>140</v>
      </c>
      <c r="H170" s="72">
        <f>0+J145+J148+J151+J154+J157+J160+J163+J166</f>
        <v>133298.23999999999</v>
      </c>
      <c r="I170" s="71" t="s">
        <v>141</v>
      </c>
      <c r="J170" s="73">
        <f>0+J169</f>
        <v>27992.630000000005</v>
      </c>
      <c r="K170" s="71" t="s">
        <v>142</v>
      </c>
      <c r="L170" s="74">
        <f>0+L169</f>
        <v>161290.87</v>
      </c>
      <c r="M170" s="13"/>
      <c r="N170" s="2"/>
      <c r="O170" s="2"/>
      <c r="P170" s="2"/>
      <c r="Q170" s="2"/>
    </row>
    <row r="171">
      <c r="A171" s="14"/>
      <c r="B171" s="4"/>
      <c r="C171" s="4"/>
      <c r="D171" s="4"/>
      <c r="E171" s="4"/>
      <c r="F171" s="4"/>
      <c r="G171" s="4"/>
      <c r="H171" s="76"/>
      <c r="I171" s="4"/>
      <c r="J171" s="76"/>
      <c r="K171" s="4"/>
      <c r="L171" s="4"/>
      <c r="M171" s="15"/>
      <c r="N171" s="2"/>
      <c r="O171" s="2"/>
      <c r="P171" s="2"/>
      <c r="Q171" s="2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2"/>
      <c r="O172" s="2"/>
      <c r="P172" s="2"/>
      <c r="Q172" s="2"/>
    </row>
  </sheetData>
  <mergeCells count="107">
    <mergeCell ref="B41:D41"/>
    <mergeCell ref="B42:D42"/>
    <mergeCell ref="B44:D44"/>
    <mergeCell ref="B45:D45"/>
    <mergeCell ref="B47:D47"/>
    <mergeCell ref="B48:D48"/>
    <mergeCell ref="B50:D50"/>
    <mergeCell ref="B51:D51"/>
    <mergeCell ref="B53:D53"/>
    <mergeCell ref="B54:D54"/>
    <mergeCell ref="B56:D56"/>
    <mergeCell ref="B57:D57"/>
    <mergeCell ref="B60:L60"/>
    <mergeCell ref="B62:D62"/>
    <mergeCell ref="B63:D63"/>
    <mergeCell ref="B65:D65"/>
    <mergeCell ref="B66:D66"/>
    <mergeCell ref="B68:D68"/>
    <mergeCell ref="B69:D69"/>
    <mergeCell ref="B71:D71"/>
    <mergeCell ref="B72:D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5:D35"/>
    <mergeCell ref="B36:D36"/>
    <mergeCell ref="B38:D38"/>
    <mergeCell ref="B39:D39"/>
    <mergeCell ref="B21:D21"/>
    <mergeCell ref="B22:D22"/>
    <mergeCell ref="B23:D23"/>
    <mergeCell ref="B24:D24"/>
    <mergeCell ref="B25:D25"/>
    <mergeCell ref="B74:D74"/>
    <mergeCell ref="B75:D75"/>
    <mergeCell ref="B77:D77"/>
    <mergeCell ref="B78:D78"/>
    <mergeCell ref="B80:D80"/>
    <mergeCell ref="B81:D81"/>
    <mergeCell ref="B83:D83"/>
    <mergeCell ref="B84:D84"/>
    <mergeCell ref="B86:D86"/>
    <mergeCell ref="B87:D87"/>
    <mergeCell ref="B89:D89"/>
    <mergeCell ref="B90:D90"/>
    <mergeCell ref="B92:D92"/>
    <mergeCell ref="B93:D93"/>
    <mergeCell ref="B95:D95"/>
    <mergeCell ref="B96:D96"/>
    <mergeCell ref="B99:L99"/>
    <mergeCell ref="B101:D101"/>
    <mergeCell ref="B102:D102"/>
    <mergeCell ref="B104:D104"/>
    <mergeCell ref="B105:D105"/>
    <mergeCell ref="B108:L108"/>
    <mergeCell ref="B110:D110"/>
    <mergeCell ref="B111:D111"/>
    <mergeCell ref="B113:D113"/>
    <mergeCell ref="B114:D114"/>
    <mergeCell ref="B116:D116"/>
    <mergeCell ref="B117:D117"/>
    <mergeCell ref="B119:D119"/>
    <mergeCell ref="B120:D120"/>
    <mergeCell ref="B122:D122"/>
    <mergeCell ref="B123:D123"/>
    <mergeCell ref="B125:D125"/>
    <mergeCell ref="B126:D126"/>
    <mergeCell ref="B128:D128"/>
    <mergeCell ref="B129:D129"/>
    <mergeCell ref="B131:D131"/>
    <mergeCell ref="B132:D132"/>
    <mergeCell ref="B135:L135"/>
    <mergeCell ref="B137:D137"/>
    <mergeCell ref="B138:D138"/>
    <mergeCell ref="B140:D140"/>
    <mergeCell ref="B141:D141"/>
    <mergeCell ref="B146:D146"/>
    <mergeCell ref="B147:D147"/>
    <mergeCell ref="B149:D149"/>
    <mergeCell ref="B150:D150"/>
    <mergeCell ref="B152:D152"/>
    <mergeCell ref="B153:D153"/>
    <mergeCell ref="B155:D155"/>
    <mergeCell ref="B156:D156"/>
    <mergeCell ref="B158:D158"/>
    <mergeCell ref="B159:D159"/>
    <mergeCell ref="B161:D161"/>
    <mergeCell ref="B162:D162"/>
    <mergeCell ref="B164:D164"/>
    <mergeCell ref="B165:D165"/>
    <mergeCell ref="B167:D167"/>
    <mergeCell ref="B168:D168"/>
    <mergeCell ref="B144:L14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0+(H125)</f>
        <v>4337802.4699999997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0+H126</f>
        <v>4337802.4699999997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1823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ROUND(0+((H125)*1.21),2)</f>
        <v>5248740.9900000002</v>
      </c>
      <c r="K11" s="1"/>
      <c r="L11" s="1"/>
      <c r="M11" s="13"/>
      <c r="N11" s="2"/>
      <c r="O11" s="2"/>
      <c r="P11" s="2"/>
      <c r="Q11" s="33">
        <f>IF(SUM(K20)&gt;0,ROUND(SUM(S20)/SUM(K20)-1,8),0)</f>
        <v>910938.52000000002</v>
      </c>
      <c r="R11" s="9">
        <f>AVERAGE(J125)</f>
        <v>910938.52000000048</v>
      </c>
      <c r="S11" s="9">
        <f>J10*(1+Q11)</f>
        <v>3951475699876.6143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0+J26+J29+J32+J35+J38+J41+J44+J47+J50+J53+J56+J59+J62+J65+J68+J71+J74+J77+J80+J83+J86+J89+J92+J95+J98+J101+J104+J107+J110+J113+J116+J119+J122</f>
        <v>4337802.4699999997</v>
      </c>
      <c r="L20" s="38">
        <f>0+L125</f>
        <v>5248740.9900000002</v>
      </c>
      <c r="M20" s="13"/>
      <c r="N20" s="2"/>
      <c r="O20" s="2"/>
      <c r="P20" s="2"/>
      <c r="Q20" s="2"/>
      <c r="S20" s="9">
        <f>S125</f>
        <v>3951475699876.6162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143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988</v>
      </c>
      <c r="C26" s="45" t="s">
        <v>1824</v>
      </c>
      <c r="D26" s="45" t="s">
        <v>7</v>
      </c>
      <c r="E26" s="45" t="s">
        <v>1825</v>
      </c>
      <c r="F26" s="45" t="s">
        <v>7</v>
      </c>
      <c r="G26" s="46" t="s">
        <v>169</v>
      </c>
      <c r="H26" s="47">
        <v>304</v>
      </c>
      <c r="I26" s="26">
        <v>13.109999999999999</v>
      </c>
      <c r="J26" s="48">
        <f>ROUND(H26*I26,2)</f>
        <v>3985.4400000000001</v>
      </c>
      <c r="K26" s="49">
        <v>0.20999999999999999</v>
      </c>
      <c r="L26" s="50">
        <f>ROUND(J26*1.21,2)</f>
        <v>4822.3800000000001</v>
      </c>
      <c r="M26" s="13"/>
      <c r="N26" s="2"/>
      <c r="O26" s="2"/>
      <c r="P26" s="2"/>
      <c r="Q26" s="33">
        <f>IF(ISNUMBER(K26),IF(H26&gt;0,IF(I26&gt;0,J26,0),0),0)</f>
        <v>3985.4400000000001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1826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1827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>
      <c r="A29" s="10"/>
      <c r="B29" s="44">
        <v>989</v>
      </c>
      <c r="C29" s="45" t="s">
        <v>1828</v>
      </c>
      <c r="D29" s="45" t="s">
        <v>7</v>
      </c>
      <c r="E29" s="45" t="s">
        <v>1825</v>
      </c>
      <c r="F29" s="45" t="s">
        <v>7</v>
      </c>
      <c r="G29" s="46" t="s">
        <v>169</v>
      </c>
      <c r="H29" s="57">
        <v>304</v>
      </c>
      <c r="I29" s="58">
        <v>13.109999999999999</v>
      </c>
      <c r="J29" s="59">
        <f>ROUND(H29*I29,2)</f>
        <v>3985.4400000000001</v>
      </c>
      <c r="K29" s="60">
        <v>0.20999999999999999</v>
      </c>
      <c r="L29" s="61">
        <f>ROUND(J29*1.21,2)</f>
        <v>4822.3800000000001</v>
      </c>
      <c r="M29" s="13"/>
      <c r="N29" s="2"/>
      <c r="O29" s="2"/>
      <c r="P29" s="2"/>
      <c r="Q29" s="33">
        <f>IF(ISNUMBER(K29),IF(H29&gt;0,IF(I29&gt;0,J29,0),0),0)</f>
        <v>3985.4400000000001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1829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1827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990</v>
      </c>
      <c r="C32" s="45" t="s">
        <v>1830</v>
      </c>
      <c r="D32" s="45" t="s">
        <v>7</v>
      </c>
      <c r="E32" s="45" t="s">
        <v>1825</v>
      </c>
      <c r="F32" s="45" t="s">
        <v>7</v>
      </c>
      <c r="G32" s="46" t="s">
        <v>169</v>
      </c>
      <c r="H32" s="57">
        <v>304</v>
      </c>
      <c r="I32" s="58">
        <v>13.109999999999999</v>
      </c>
      <c r="J32" s="59">
        <f>ROUND(H32*I32,2)</f>
        <v>3985.4400000000001</v>
      </c>
      <c r="K32" s="60">
        <v>0.20999999999999999</v>
      </c>
      <c r="L32" s="61">
        <f>ROUND(J32*1.21,2)</f>
        <v>4822.3800000000001</v>
      </c>
      <c r="M32" s="13"/>
      <c r="N32" s="2"/>
      <c r="O32" s="2"/>
      <c r="P32" s="2"/>
      <c r="Q32" s="33">
        <f>IF(ISNUMBER(K32),IF(H32&gt;0,IF(I32&gt;0,J32,0),0),0)</f>
        <v>3985.4400000000001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1831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1827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991</v>
      </c>
      <c r="C35" s="45" t="s">
        <v>1832</v>
      </c>
      <c r="D35" s="45" t="s">
        <v>7</v>
      </c>
      <c r="E35" s="45" t="s">
        <v>1825</v>
      </c>
      <c r="F35" s="45" t="s">
        <v>7</v>
      </c>
      <c r="G35" s="46" t="s">
        <v>169</v>
      </c>
      <c r="H35" s="57">
        <v>4846</v>
      </c>
      <c r="I35" s="58">
        <v>13.109999999999999</v>
      </c>
      <c r="J35" s="59">
        <f>ROUND(H35*I35,2)</f>
        <v>63531.059999999998</v>
      </c>
      <c r="K35" s="60">
        <v>0.20999999999999999</v>
      </c>
      <c r="L35" s="61">
        <f>ROUND(J35*1.21,2)</f>
        <v>76872.580000000002</v>
      </c>
      <c r="M35" s="13"/>
      <c r="N35" s="2"/>
      <c r="O35" s="2"/>
      <c r="P35" s="2"/>
      <c r="Q35" s="33">
        <f>IF(ISNUMBER(K35),IF(H35&gt;0,IF(I35&gt;0,J35,0),0),0)</f>
        <v>63531.059999999998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1833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1834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992</v>
      </c>
      <c r="C38" s="45" t="s">
        <v>1835</v>
      </c>
      <c r="D38" s="45" t="s">
        <v>7</v>
      </c>
      <c r="E38" s="45" t="s">
        <v>1825</v>
      </c>
      <c r="F38" s="45" t="s">
        <v>7</v>
      </c>
      <c r="G38" s="46" t="s">
        <v>169</v>
      </c>
      <c r="H38" s="57">
        <v>4846</v>
      </c>
      <c r="I38" s="58">
        <v>13.109999999999999</v>
      </c>
      <c r="J38" s="59">
        <f>ROUND(H38*I38,2)</f>
        <v>63531.059999999998</v>
      </c>
      <c r="K38" s="60">
        <v>0.20999999999999999</v>
      </c>
      <c r="L38" s="61">
        <f>ROUND(J38*1.21,2)</f>
        <v>76872.580000000002</v>
      </c>
      <c r="M38" s="13"/>
      <c r="N38" s="2"/>
      <c r="O38" s="2"/>
      <c r="P38" s="2"/>
      <c r="Q38" s="33">
        <f>IF(ISNUMBER(K38),IF(H38&gt;0,IF(I38&gt;0,J38,0),0),0)</f>
        <v>63531.059999999998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1836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1834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993</v>
      </c>
      <c r="C41" s="45" t="s">
        <v>1837</v>
      </c>
      <c r="D41" s="45" t="s">
        <v>7</v>
      </c>
      <c r="E41" s="45" t="s">
        <v>1825</v>
      </c>
      <c r="F41" s="45" t="s">
        <v>7</v>
      </c>
      <c r="G41" s="46" t="s">
        <v>169</v>
      </c>
      <c r="H41" s="57">
        <v>4846</v>
      </c>
      <c r="I41" s="58">
        <v>13.109999999999999</v>
      </c>
      <c r="J41" s="59">
        <f>ROUND(H41*I41,2)</f>
        <v>63531.059999999998</v>
      </c>
      <c r="K41" s="60">
        <v>0.20999999999999999</v>
      </c>
      <c r="L41" s="61">
        <f>ROUND(J41*1.21,2)</f>
        <v>76872.580000000002</v>
      </c>
      <c r="M41" s="13"/>
      <c r="N41" s="2"/>
      <c r="O41" s="2"/>
      <c r="P41" s="2"/>
      <c r="Q41" s="33">
        <f>IF(ISNUMBER(K41),IF(H41&gt;0,IF(I41&gt;0,J41,0),0),0)</f>
        <v>63531.059999999998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1838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1834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994</v>
      </c>
      <c r="C44" s="45" t="s">
        <v>1839</v>
      </c>
      <c r="D44" s="45" t="s">
        <v>7</v>
      </c>
      <c r="E44" s="45" t="s">
        <v>1840</v>
      </c>
      <c r="F44" s="45" t="s">
        <v>7</v>
      </c>
      <c r="G44" s="46" t="s">
        <v>169</v>
      </c>
      <c r="H44" s="57">
        <v>14538</v>
      </c>
      <c r="I44" s="58">
        <v>32.850000000000001</v>
      </c>
      <c r="J44" s="59">
        <f>ROUND(H44*I44,2)</f>
        <v>477573.29999999999</v>
      </c>
      <c r="K44" s="60">
        <v>0.20999999999999999</v>
      </c>
      <c r="L44" s="61">
        <f>ROUND(J44*1.21,2)</f>
        <v>577863.68999999994</v>
      </c>
      <c r="M44" s="13"/>
      <c r="N44" s="2"/>
      <c r="O44" s="2"/>
      <c r="P44" s="2"/>
      <c r="Q44" s="33">
        <f>IF(ISNUMBER(K44),IF(H44&gt;0,IF(I44&gt;0,J44,0),0),0)</f>
        <v>477573.29999999999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1833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1841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995</v>
      </c>
      <c r="C47" s="45" t="s">
        <v>1842</v>
      </c>
      <c r="D47" s="45" t="s">
        <v>7</v>
      </c>
      <c r="E47" s="45" t="s">
        <v>1840</v>
      </c>
      <c r="F47" s="45" t="s">
        <v>7</v>
      </c>
      <c r="G47" s="46" t="s">
        <v>169</v>
      </c>
      <c r="H47" s="57">
        <v>14538</v>
      </c>
      <c r="I47" s="58">
        <v>32.850000000000001</v>
      </c>
      <c r="J47" s="59">
        <f>ROUND(H47*I47,2)</f>
        <v>477573.29999999999</v>
      </c>
      <c r="K47" s="60">
        <v>0.20999999999999999</v>
      </c>
      <c r="L47" s="61">
        <f>ROUND(J47*1.21,2)</f>
        <v>577863.68999999994</v>
      </c>
      <c r="M47" s="13"/>
      <c r="N47" s="2"/>
      <c r="O47" s="2"/>
      <c r="P47" s="2"/>
      <c r="Q47" s="33">
        <f>IF(ISNUMBER(K47),IF(H47&gt;0,IF(I47&gt;0,J47,0),0),0)</f>
        <v>477573.29999999999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1836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1841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>
      <c r="A50" s="10"/>
      <c r="B50" s="44">
        <v>996</v>
      </c>
      <c r="C50" s="45" t="s">
        <v>1843</v>
      </c>
      <c r="D50" s="45" t="s">
        <v>7</v>
      </c>
      <c r="E50" s="45" t="s">
        <v>1840</v>
      </c>
      <c r="F50" s="45" t="s">
        <v>7</v>
      </c>
      <c r="G50" s="46" t="s">
        <v>169</v>
      </c>
      <c r="H50" s="57">
        <v>14538</v>
      </c>
      <c r="I50" s="58">
        <v>32.850000000000001</v>
      </c>
      <c r="J50" s="59">
        <f>ROUND(H50*I50,2)</f>
        <v>477573.29999999999</v>
      </c>
      <c r="K50" s="60">
        <v>0.20999999999999999</v>
      </c>
      <c r="L50" s="61">
        <f>ROUND(J50*1.21,2)</f>
        <v>577863.68999999994</v>
      </c>
      <c r="M50" s="13"/>
      <c r="N50" s="2"/>
      <c r="O50" s="2"/>
      <c r="P50" s="2"/>
      <c r="Q50" s="33">
        <f>IF(ISNUMBER(K50),IF(H50&gt;0,IF(I50&gt;0,J50,0),0),0)</f>
        <v>477573.29999999999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1838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1841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>
      <c r="A53" s="10"/>
      <c r="B53" s="44">
        <v>997</v>
      </c>
      <c r="C53" s="45" t="s">
        <v>1844</v>
      </c>
      <c r="D53" s="45" t="s">
        <v>7</v>
      </c>
      <c r="E53" s="45" t="s">
        <v>1845</v>
      </c>
      <c r="F53" s="45" t="s">
        <v>7</v>
      </c>
      <c r="G53" s="46" t="s">
        <v>146</v>
      </c>
      <c r="H53" s="57">
        <v>912</v>
      </c>
      <c r="I53" s="58">
        <v>44.43</v>
      </c>
      <c r="J53" s="59">
        <f>ROUND(H53*I53,2)</f>
        <v>40520.160000000003</v>
      </c>
      <c r="K53" s="60">
        <v>0.20999999999999999</v>
      </c>
      <c r="L53" s="61">
        <f>ROUND(J53*1.21,2)</f>
        <v>49029.389999999999</v>
      </c>
      <c r="M53" s="13"/>
      <c r="N53" s="2"/>
      <c r="O53" s="2"/>
      <c r="P53" s="2"/>
      <c r="Q53" s="33">
        <f>IF(ISNUMBER(K53),IF(H53&gt;0,IF(I53&gt;0,J53,0),0),0)</f>
        <v>40520.160000000003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1826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1846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>
      <c r="A56" s="10"/>
      <c r="B56" s="44">
        <v>998</v>
      </c>
      <c r="C56" s="45" t="s">
        <v>1847</v>
      </c>
      <c r="D56" s="45" t="s">
        <v>7</v>
      </c>
      <c r="E56" s="45" t="s">
        <v>1845</v>
      </c>
      <c r="F56" s="45" t="s">
        <v>7</v>
      </c>
      <c r="G56" s="46" t="s">
        <v>146</v>
      </c>
      <c r="H56" s="57">
        <v>912</v>
      </c>
      <c r="I56" s="58">
        <v>44.43</v>
      </c>
      <c r="J56" s="59">
        <f>ROUND(H56*I56,2)</f>
        <v>40520.160000000003</v>
      </c>
      <c r="K56" s="60">
        <v>0.20999999999999999</v>
      </c>
      <c r="L56" s="61">
        <f>ROUND(J56*1.21,2)</f>
        <v>49029.389999999999</v>
      </c>
      <c r="M56" s="13"/>
      <c r="N56" s="2"/>
      <c r="O56" s="2"/>
      <c r="P56" s="2"/>
      <c r="Q56" s="33">
        <f>IF(ISNUMBER(K56),IF(H56&gt;0,IF(I56&gt;0,J56,0),0),0)</f>
        <v>40520.160000000003</v>
      </c>
      <c r="R56" s="9">
        <f>IF(ISNUMBER(K56)=FALSE,J56,0)</f>
        <v>0</v>
      </c>
    </row>
    <row r="57">
      <c r="A57" s="10"/>
      <c r="B57" s="51" t="s">
        <v>125</v>
      </c>
      <c r="C57" s="1"/>
      <c r="D57" s="1"/>
      <c r="E57" s="52" t="s">
        <v>1829</v>
      </c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127</v>
      </c>
      <c r="C58" s="54"/>
      <c r="D58" s="54"/>
      <c r="E58" s="55" t="s">
        <v>1846</v>
      </c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4">
        <v>999</v>
      </c>
      <c r="C59" s="45" t="s">
        <v>1848</v>
      </c>
      <c r="D59" s="45" t="s">
        <v>7</v>
      </c>
      <c r="E59" s="45" t="s">
        <v>1845</v>
      </c>
      <c r="F59" s="45" t="s">
        <v>7</v>
      </c>
      <c r="G59" s="46" t="s">
        <v>146</v>
      </c>
      <c r="H59" s="57">
        <v>912</v>
      </c>
      <c r="I59" s="58">
        <v>44.43</v>
      </c>
      <c r="J59" s="59">
        <f>ROUND(H59*I59,2)</f>
        <v>40520.160000000003</v>
      </c>
      <c r="K59" s="60">
        <v>0.20999999999999999</v>
      </c>
      <c r="L59" s="61">
        <f>ROUND(J59*1.21,2)</f>
        <v>49029.389999999999</v>
      </c>
      <c r="M59" s="13"/>
      <c r="N59" s="2"/>
      <c r="O59" s="2"/>
      <c r="P59" s="2"/>
      <c r="Q59" s="33">
        <f>IF(ISNUMBER(K59),IF(H59&gt;0,IF(I59&gt;0,J59,0),0),0)</f>
        <v>40520.160000000003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1831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1846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>
      <c r="A62" s="10"/>
      <c r="B62" s="44">
        <v>1000</v>
      </c>
      <c r="C62" s="45" t="s">
        <v>1849</v>
      </c>
      <c r="D62" s="45" t="s">
        <v>7</v>
      </c>
      <c r="E62" s="45" t="s">
        <v>1850</v>
      </c>
      <c r="F62" s="45" t="s">
        <v>7</v>
      </c>
      <c r="G62" s="46" t="s">
        <v>224</v>
      </c>
      <c r="H62" s="57">
        <v>304</v>
      </c>
      <c r="I62" s="58">
        <v>343.82999999999998</v>
      </c>
      <c r="J62" s="59">
        <f>ROUND(H62*I62,2)</f>
        <v>104524.32000000001</v>
      </c>
      <c r="K62" s="60">
        <v>0.20999999999999999</v>
      </c>
      <c r="L62" s="61">
        <f>ROUND(J62*1.21,2)</f>
        <v>126474.42999999999</v>
      </c>
      <c r="M62" s="13"/>
      <c r="N62" s="2"/>
      <c r="O62" s="2"/>
      <c r="P62" s="2"/>
      <c r="Q62" s="33">
        <f>IF(ISNUMBER(K62),IF(H62&gt;0,IF(I62&gt;0,J62,0),0),0)</f>
        <v>104524.32000000001</v>
      </c>
      <c r="R62" s="9">
        <f>IF(ISNUMBER(K62)=FALSE,J62,0)</f>
        <v>0</v>
      </c>
    </row>
    <row r="63">
      <c r="A63" s="10"/>
      <c r="B63" s="51" t="s">
        <v>125</v>
      </c>
      <c r="C63" s="1"/>
      <c r="D63" s="1"/>
      <c r="E63" s="52" t="s">
        <v>1826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127</v>
      </c>
      <c r="C64" s="54"/>
      <c r="D64" s="54"/>
      <c r="E64" s="55" t="s">
        <v>1851</v>
      </c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>
      <c r="A65" s="10"/>
      <c r="B65" s="44">
        <v>1001</v>
      </c>
      <c r="C65" s="45" t="s">
        <v>1852</v>
      </c>
      <c r="D65" s="45" t="s">
        <v>7</v>
      </c>
      <c r="E65" s="45" t="s">
        <v>1850</v>
      </c>
      <c r="F65" s="45" t="s">
        <v>7</v>
      </c>
      <c r="G65" s="46" t="s">
        <v>224</v>
      </c>
      <c r="H65" s="57">
        <v>243.19999999999999</v>
      </c>
      <c r="I65" s="58">
        <v>343.82999999999998</v>
      </c>
      <c r="J65" s="59">
        <f>ROUND(H65*I65,2)</f>
        <v>83619.460000000006</v>
      </c>
      <c r="K65" s="60">
        <v>0.20999999999999999</v>
      </c>
      <c r="L65" s="61">
        <f>ROUND(J65*1.21,2)</f>
        <v>101179.55</v>
      </c>
      <c r="M65" s="13"/>
      <c r="N65" s="2"/>
      <c r="O65" s="2"/>
      <c r="P65" s="2"/>
      <c r="Q65" s="33">
        <f>IF(ISNUMBER(K65),IF(H65&gt;0,IF(I65&gt;0,J65,0),0),0)</f>
        <v>83619.460000000006</v>
      </c>
      <c r="R65" s="9">
        <f>IF(ISNUMBER(K65)=FALSE,J65,0)</f>
        <v>0</v>
      </c>
    </row>
    <row r="66">
      <c r="A66" s="10"/>
      <c r="B66" s="51" t="s">
        <v>125</v>
      </c>
      <c r="C66" s="1"/>
      <c r="D66" s="1"/>
      <c r="E66" s="52" t="s">
        <v>1829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3" t="s">
        <v>127</v>
      </c>
      <c r="C67" s="54"/>
      <c r="D67" s="54"/>
      <c r="E67" s="55" t="s">
        <v>1853</v>
      </c>
      <c r="F67" s="54"/>
      <c r="G67" s="54"/>
      <c r="H67" s="56"/>
      <c r="I67" s="54"/>
      <c r="J67" s="56"/>
      <c r="K67" s="54"/>
      <c r="L67" s="54"/>
      <c r="M67" s="13"/>
      <c r="N67" s="2"/>
      <c r="O67" s="2"/>
      <c r="P67" s="2"/>
      <c r="Q67" s="2"/>
    </row>
    <row r="68" thickTop="1">
      <c r="A68" s="10"/>
      <c r="B68" s="44">
        <v>1002</v>
      </c>
      <c r="C68" s="45" t="s">
        <v>1854</v>
      </c>
      <c r="D68" s="45" t="s">
        <v>7</v>
      </c>
      <c r="E68" s="45" t="s">
        <v>1850</v>
      </c>
      <c r="F68" s="45" t="s">
        <v>7</v>
      </c>
      <c r="G68" s="46" t="s">
        <v>224</v>
      </c>
      <c r="H68" s="57">
        <v>121.59999999999999</v>
      </c>
      <c r="I68" s="58">
        <v>343.82999999999998</v>
      </c>
      <c r="J68" s="59">
        <f>ROUND(H68*I68,2)</f>
        <v>41809.730000000003</v>
      </c>
      <c r="K68" s="60">
        <v>0.20999999999999999</v>
      </c>
      <c r="L68" s="61">
        <f>ROUND(J68*1.21,2)</f>
        <v>50589.769999999997</v>
      </c>
      <c r="M68" s="13"/>
      <c r="N68" s="2"/>
      <c r="O68" s="2"/>
      <c r="P68" s="2"/>
      <c r="Q68" s="33">
        <f>IF(ISNUMBER(K68),IF(H68&gt;0,IF(I68&gt;0,J68,0),0),0)</f>
        <v>41809.730000000003</v>
      </c>
      <c r="R68" s="9">
        <f>IF(ISNUMBER(K68)=FALSE,J68,0)</f>
        <v>0</v>
      </c>
    </row>
    <row r="69">
      <c r="A69" s="10"/>
      <c r="B69" s="51" t="s">
        <v>125</v>
      </c>
      <c r="C69" s="1"/>
      <c r="D69" s="1"/>
      <c r="E69" s="52" t="s">
        <v>1831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3" t="s">
        <v>127</v>
      </c>
      <c r="C70" s="54"/>
      <c r="D70" s="54"/>
      <c r="E70" s="55" t="s">
        <v>1855</v>
      </c>
      <c r="F70" s="54"/>
      <c r="G70" s="54"/>
      <c r="H70" s="56"/>
      <c r="I70" s="54"/>
      <c r="J70" s="56"/>
      <c r="K70" s="54"/>
      <c r="L70" s="54"/>
      <c r="M70" s="13"/>
      <c r="N70" s="2"/>
      <c r="O70" s="2"/>
      <c r="P70" s="2"/>
      <c r="Q70" s="2"/>
    </row>
    <row r="71" thickTop="1">
      <c r="A71" s="10"/>
      <c r="B71" s="44">
        <v>1003</v>
      </c>
      <c r="C71" s="45" t="s">
        <v>1856</v>
      </c>
      <c r="D71" s="45" t="s">
        <v>7</v>
      </c>
      <c r="E71" s="45" t="s">
        <v>1850</v>
      </c>
      <c r="F71" s="45" t="s">
        <v>7</v>
      </c>
      <c r="G71" s="46" t="s">
        <v>224</v>
      </c>
      <c r="H71" s="57">
        <v>1453.8</v>
      </c>
      <c r="I71" s="58">
        <v>343.82999999999998</v>
      </c>
      <c r="J71" s="59">
        <f>ROUND(H71*I71,2)</f>
        <v>499860.04999999999</v>
      </c>
      <c r="K71" s="60">
        <v>0.20999999999999999</v>
      </c>
      <c r="L71" s="61">
        <f>ROUND(J71*1.21,2)</f>
        <v>604830.66000000003</v>
      </c>
      <c r="M71" s="13"/>
      <c r="N71" s="2"/>
      <c r="O71" s="2"/>
      <c r="P71" s="2"/>
      <c r="Q71" s="33">
        <f>IF(ISNUMBER(K71),IF(H71&gt;0,IF(I71&gt;0,J71,0),0),0)</f>
        <v>499860.04999999999</v>
      </c>
      <c r="R71" s="9">
        <f>IF(ISNUMBER(K71)=FALSE,J71,0)</f>
        <v>0</v>
      </c>
    </row>
    <row r="72">
      <c r="A72" s="10"/>
      <c r="B72" s="51" t="s">
        <v>125</v>
      </c>
      <c r="C72" s="1"/>
      <c r="D72" s="1"/>
      <c r="E72" s="52" t="s">
        <v>1833</v>
      </c>
      <c r="F72" s="1"/>
      <c r="G72" s="1"/>
      <c r="H72" s="43"/>
      <c r="I72" s="1"/>
      <c r="J72" s="43"/>
      <c r="K72" s="1"/>
      <c r="L72" s="1"/>
      <c r="M72" s="13"/>
      <c r="N72" s="2"/>
      <c r="O72" s="2"/>
      <c r="P72" s="2"/>
      <c r="Q72" s="2"/>
    </row>
    <row r="73" thickBot="1">
      <c r="A73" s="10"/>
      <c r="B73" s="53" t="s">
        <v>127</v>
      </c>
      <c r="C73" s="54"/>
      <c r="D73" s="54"/>
      <c r="E73" s="55" t="s">
        <v>1857</v>
      </c>
      <c r="F73" s="54"/>
      <c r="G73" s="54"/>
      <c r="H73" s="56"/>
      <c r="I73" s="54"/>
      <c r="J73" s="56"/>
      <c r="K73" s="54"/>
      <c r="L73" s="54"/>
      <c r="M73" s="13"/>
      <c r="N73" s="2"/>
      <c r="O73" s="2"/>
      <c r="P73" s="2"/>
      <c r="Q73" s="2"/>
    </row>
    <row r="74" thickTop="1">
      <c r="A74" s="10"/>
      <c r="B74" s="44">
        <v>1004</v>
      </c>
      <c r="C74" s="45" t="s">
        <v>1858</v>
      </c>
      <c r="D74" s="45" t="s">
        <v>7</v>
      </c>
      <c r="E74" s="45" t="s">
        <v>1850</v>
      </c>
      <c r="F74" s="45" t="s">
        <v>7</v>
      </c>
      <c r="G74" s="46" t="s">
        <v>224</v>
      </c>
      <c r="H74" s="57">
        <v>1163.04</v>
      </c>
      <c r="I74" s="58">
        <v>343.82999999999998</v>
      </c>
      <c r="J74" s="59">
        <f>ROUND(H74*I74,2)</f>
        <v>399888.03999999998</v>
      </c>
      <c r="K74" s="60">
        <v>0.20999999999999999</v>
      </c>
      <c r="L74" s="61">
        <f>ROUND(J74*1.21,2)</f>
        <v>483864.53000000003</v>
      </c>
      <c r="M74" s="13"/>
      <c r="N74" s="2"/>
      <c r="O74" s="2"/>
      <c r="P74" s="2"/>
      <c r="Q74" s="33">
        <f>IF(ISNUMBER(K74),IF(H74&gt;0,IF(I74&gt;0,J74,0),0),0)</f>
        <v>399888.03999999998</v>
      </c>
      <c r="R74" s="9">
        <f>IF(ISNUMBER(K74)=FALSE,J74,0)</f>
        <v>0</v>
      </c>
    </row>
    <row r="75">
      <c r="A75" s="10"/>
      <c r="B75" s="51" t="s">
        <v>125</v>
      </c>
      <c r="C75" s="1"/>
      <c r="D75" s="1"/>
      <c r="E75" s="52" t="s">
        <v>1850</v>
      </c>
      <c r="F75" s="1"/>
      <c r="G75" s="1"/>
      <c r="H75" s="43"/>
      <c r="I75" s="1"/>
      <c r="J75" s="43"/>
      <c r="K75" s="1"/>
      <c r="L75" s="1"/>
      <c r="M75" s="13"/>
      <c r="N75" s="2"/>
      <c r="O75" s="2"/>
      <c r="P75" s="2"/>
      <c r="Q75" s="2"/>
    </row>
    <row r="76" thickBot="1">
      <c r="A76" s="10"/>
      <c r="B76" s="53" t="s">
        <v>127</v>
      </c>
      <c r="C76" s="54"/>
      <c r="D76" s="54"/>
      <c r="E76" s="55" t="s">
        <v>1859</v>
      </c>
      <c r="F76" s="54"/>
      <c r="G76" s="54"/>
      <c r="H76" s="56"/>
      <c r="I76" s="54"/>
      <c r="J76" s="56"/>
      <c r="K76" s="54"/>
      <c r="L76" s="54"/>
      <c r="M76" s="13"/>
      <c r="N76" s="2"/>
      <c r="O76" s="2"/>
      <c r="P76" s="2"/>
      <c r="Q76" s="2"/>
    </row>
    <row r="77" thickTop="1">
      <c r="A77" s="10"/>
      <c r="B77" s="44">
        <v>1005</v>
      </c>
      <c r="C77" s="45" t="s">
        <v>1860</v>
      </c>
      <c r="D77" s="45" t="s">
        <v>7</v>
      </c>
      <c r="E77" s="45" t="s">
        <v>1850</v>
      </c>
      <c r="F77" s="45" t="s">
        <v>7</v>
      </c>
      <c r="G77" s="46" t="s">
        <v>224</v>
      </c>
      <c r="H77" s="57">
        <v>581.51999999999998</v>
      </c>
      <c r="I77" s="58">
        <v>343.82999999999998</v>
      </c>
      <c r="J77" s="59">
        <f>ROUND(H77*I77,2)</f>
        <v>199944.01999999999</v>
      </c>
      <c r="K77" s="60">
        <v>0.20999999999999999</v>
      </c>
      <c r="L77" s="61">
        <f>ROUND(J77*1.21,2)</f>
        <v>241932.26000000001</v>
      </c>
      <c r="M77" s="13"/>
      <c r="N77" s="2"/>
      <c r="O77" s="2"/>
      <c r="P77" s="2"/>
      <c r="Q77" s="33">
        <f>IF(ISNUMBER(K77),IF(H77&gt;0,IF(I77&gt;0,J77,0),0),0)</f>
        <v>199944.01999999999</v>
      </c>
      <c r="R77" s="9">
        <f>IF(ISNUMBER(K77)=FALSE,J77,0)</f>
        <v>0</v>
      </c>
    </row>
    <row r="78">
      <c r="A78" s="10"/>
      <c r="B78" s="51" t="s">
        <v>125</v>
      </c>
      <c r="C78" s="1"/>
      <c r="D78" s="1"/>
      <c r="E78" s="52" t="s">
        <v>1838</v>
      </c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 thickBot="1">
      <c r="A79" s="10"/>
      <c r="B79" s="53" t="s">
        <v>127</v>
      </c>
      <c r="C79" s="54"/>
      <c r="D79" s="54"/>
      <c r="E79" s="55" t="s">
        <v>1861</v>
      </c>
      <c r="F79" s="54"/>
      <c r="G79" s="54"/>
      <c r="H79" s="56"/>
      <c r="I79" s="54"/>
      <c r="J79" s="56"/>
      <c r="K79" s="54"/>
      <c r="L79" s="54"/>
      <c r="M79" s="13"/>
      <c r="N79" s="2"/>
      <c r="O79" s="2"/>
      <c r="P79" s="2"/>
      <c r="Q79" s="2"/>
    </row>
    <row r="80" thickTop="1">
      <c r="A80" s="10"/>
      <c r="B80" s="44">
        <v>1006</v>
      </c>
      <c r="C80" s="45" t="s">
        <v>1862</v>
      </c>
      <c r="D80" s="45" t="s">
        <v>7</v>
      </c>
      <c r="E80" s="45" t="s">
        <v>1850</v>
      </c>
      <c r="F80" s="45" t="s">
        <v>7</v>
      </c>
      <c r="G80" s="46" t="s">
        <v>224</v>
      </c>
      <c r="H80" s="57">
        <v>1176</v>
      </c>
      <c r="I80" s="58">
        <v>343.82999999999998</v>
      </c>
      <c r="J80" s="59">
        <f>ROUND(H80*I80,2)</f>
        <v>404344.08000000002</v>
      </c>
      <c r="K80" s="60">
        <v>0.20999999999999999</v>
      </c>
      <c r="L80" s="61">
        <f>ROUND(J80*1.21,2)</f>
        <v>489256.34000000003</v>
      </c>
      <c r="M80" s="13"/>
      <c r="N80" s="2"/>
      <c r="O80" s="2"/>
      <c r="P80" s="2"/>
      <c r="Q80" s="33">
        <f>IF(ISNUMBER(K80),IF(H80&gt;0,IF(I80&gt;0,J80,0),0),0)</f>
        <v>404344.08000000002</v>
      </c>
      <c r="R80" s="9">
        <f>IF(ISNUMBER(K80)=FALSE,J80,0)</f>
        <v>0</v>
      </c>
    </row>
    <row r="81">
      <c r="A81" s="10"/>
      <c r="B81" s="51" t="s">
        <v>125</v>
      </c>
      <c r="C81" s="1"/>
      <c r="D81" s="1"/>
      <c r="E81" s="52" t="s">
        <v>1863</v>
      </c>
      <c r="F81" s="1"/>
      <c r="G81" s="1"/>
      <c r="H81" s="43"/>
      <c r="I81" s="1"/>
      <c r="J81" s="43"/>
      <c r="K81" s="1"/>
      <c r="L81" s="1"/>
      <c r="M81" s="13"/>
      <c r="N81" s="2"/>
      <c r="O81" s="2"/>
      <c r="P81" s="2"/>
      <c r="Q81" s="2"/>
    </row>
    <row r="82" thickBot="1">
      <c r="A82" s="10"/>
      <c r="B82" s="53" t="s">
        <v>127</v>
      </c>
      <c r="C82" s="54"/>
      <c r="D82" s="54"/>
      <c r="E82" s="55" t="s">
        <v>1864</v>
      </c>
      <c r="F82" s="54"/>
      <c r="G82" s="54"/>
      <c r="H82" s="56"/>
      <c r="I82" s="54"/>
      <c r="J82" s="56"/>
      <c r="K82" s="54"/>
      <c r="L82" s="54"/>
      <c r="M82" s="13"/>
      <c r="N82" s="2"/>
      <c r="O82" s="2"/>
      <c r="P82" s="2"/>
      <c r="Q82" s="2"/>
    </row>
    <row r="83" thickTop="1">
      <c r="A83" s="10"/>
      <c r="B83" s="44">
        <v>1007</v>
      </c>
      <c r="C83" s="45" t="s">
        <v>1865</v>
      </c>
      <c r="D83" s="45" t="s">
        <v>7</v>
      </c>
      <c r="E83" s="45" t="s">
        <v>1850</v>
      </c>
      <c r="F83" s="45" t="s">
        <v>7</v>
      </c>
      <c r="G83" s="46" t="s">
        <v>224</v>
      </c>
      <c r="H83" s="57">
        <v>940.79999999999995</v>
      </c>
      <c r="I83" s="58">
        <v>343.82999999999998</v>
      </c>
      <c r="J83" s="59">
        <f>ROUND(H83*I83,2)</f>
        <v>323475.26000000001</v>
      </c>
      <c r="K83" s="60">
        <v>0.20999999999999999</v>
      </c>
      <c r="L83" s="61">
        <f>ROUND(J83*1.21,2)</f>
        <v>391405.06</v>
      </c>
      <c r="M83" s="13"/>
      <c r="N83" s="2"/>
      <c r="O83" s="2"/>
      <c r="P83" s="2"/>
      <c r="Q83" s="33">
        <f>IF(ISNUMBER(K83),IF(H83&gt;0,IF(I83&gt;0,J83,0),0),0)</f>
        <v>323475.26000000001</v>
      </c>
      <c r="R83" s="9">
        <f>IF(ISNUMBER(K83)=FALSE,J83,0)</f>
        <v>0</v>
      </c>
    </row>
    <row r="84">
      <c r="A84" s="10"/>
      <c r="B84" s="51" t="s">
        <v>125</v>
      </c>
      <c r="C84" s="1"/>
      <c r="D84" s="1"/>
      <c r="E84" s="52" t="s">
        <v>1866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127</v>
      </c>
      <c r="C85" s="54"/>
      <c r="D85" s="54"/>
      <c r="E85" s="55" t="s">
        <v>1867</v>
      </c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>
      <c r="A86" s="10"/>
      <c r="B86" s="44">
        <v>1008</v>
      </c>
      <c r="C86" s="45" t="s">
        <v>1868</v>
      </c>
      <c r="D86" s="45" t="s">
        <v>7</v>
      </c>
      <c r="E86" s="45" t="s">
        <v>1850</v>
      </c>
      <c r="F86" s="45" t="s">
        <v>7</v>
      </c>
      <c r="G86" s="46" t="s">
        <v>224</v>
      </c>
      <c r="H86" s="57">
        <v>470.39999999999998</v>
      </c>
      <c r="I86" s="58">
        <v>343.82999999999998</v>
      </c>
      <c r="J86" s="59">
        <f>ROUND(H86*I86,2)</f>
        <v>161737.63</v>
      </c>
      <c r="K86" s="60">
        <v>0.20999999999999999</v>
      </c>
      <c r="L86" s="61">
        <f>ROUND(J86*1.21,2)</f>
        <v>195702.53</v>
      </c>
      <c r="M86" s="13"/>
      <c r="N86" s="2"/>
      <c r="O86" s="2"/>
      <c r="P86" s="2"/>
      <c r="Q86" s="33">
        <f>IF(ISNUMBER(K86),IF(H86&gt;0,IF(I86&gt;0,J86,0),0),0)</f>
        <v>161737.63</v>
      </c>
      <c r="R86" s="9">
        <f>IF(ISNUMBER(K86)=FALSE,J86,0)</f>
        <v>0</v>
      </c>
    </row>
    <row r="87">
      <c r="A87" s="10"/>
      <c r="B87" s="51" t="s">
        <v>125</v>
      </c>
      <c r="C87" s="1"/>
      <c r="D87" s="1"/>
      <c r="E87" s="52" t="s">
        <v>1869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3" t="s">
        <v>127</v>
      </c>
      <c r="C88" s="54"/>
      <c r="D88" s="54"/>
      <c r="E88" s="55" t="s">
        <v>1870</v>
      </c>
      <c r="F88" s="54"/>
      <c r="G88" s="54"/>
      <c r="H88" s="56"/>
      <c r="I88" s="54"/>
      <c r="J88" s="56"/>
      <c r="K88" s="54"/>
      <c r="L88" s="54"/>
      <c r="M88" s="13"/>
      <c r="N88" s="2"/>
      <c r="O88" s="2"/>
      <c r="P88" s="2"/>
      <c r="Q88" s="2"/>
    </row>
    <row r="89" thickTop="1">
      <c r="A89" s="10"/>
      <c r="B89" s="44">
        <v>1009</v>
      </c>
      <c r="C89" s="45" t="s">
        <v>1871</v>
      </c>
      <c r="D89" s="45" t="s">
        <v>7</v>
      </c>
      <c r="E89" s="45" t="s">
        <v>1872</v>
      </c>
      <c r="F89" s="45" t="s">
        <v>7</v>
      </c>
      <c r="G89" s="46" t="s">
        <v>169</v>
      </c>
      <c r="H89" s="57">
        <v>11760</v>
      </c>
      <c r="I89" s="58">
        <v>6.5</v>
      </c>
      <c r="J89" s="59">
        <f>ROUND(H89*I89,2)</f>
        <v>76440</v>
      </c>
      <c r="K89" s="60">
        <v>0.20999999999999999</v>
      </c>
      <c r="L89" s="61">
        <f>ROUND(J89*1.21,2)</f>
        <v>92492.399999999994</v>
      </c>
      <c r="M89" s="13"/>
      <c r="N89" s="2"/>
      <c r="O89" s="2"/>
      <c r="P89" s="2"/>
      <c r="Q89" s="33">
        <f>IF(ISNUMBER(K89),IF(H89&gt;0,IF(I89&gt;0,J89,0),0),0)</f>
        <v>76440</v>
      </c>
      <c r="R89" s="9">
        <f>IF(ISNUMBER(K89)=FALSE,J89,0)</f>
        <v>0</v>
      </c>
    </row>
    <row r="90">
      <c r="A90" s="10"/>
      <c r="B90" s="51" t="s">
        <v>125</v>
      </c>
      <c r="C90" s="1"/>
      <c r="D90" s="1"/>
      <c r="E90" s="52" t="s">
        <v>1863</v>
      </c>
      <c r="F90" s="1"/>
      <c r="G90" s="1"/>
      <c r="H90" s="43"/>
      <c r="I90" s="1"/>
      <c r="J90" s="43"/>
      <c r="K90" s="1"/>
      <c r="L90" s="1"/>
      <c r="M90" s="13"/>
      <c r="N90" s="2"/>
      <c r="O90" s="2"/>
      <c r="P90" s="2"/>
      <c r="Q90" s="2"/>
    </row>
    <row r="91" thickBot="1">
      <c r="A91" s="10"/>
      <c r="B91" s="53" t="s">
        <v>127</v>
      </c>
      <c r="C91" s="54"/>
      <c r="D91" s="54"/>
      <c r="E91" s="55" t="s">
        <v>1873</v>
      </c>
      <c r="F91" s="54"/>
      <c r="G91" s="54"/>
      <c r="H91" s="56"/>
      <c r="I91" s="54"/>
      <c r="J91" s="56"/>
      <c r="K91" s="54"/>
      <c r="L91" s="54"/>
      <c r="M91" s="13"/>
      <c r="N91" s="2"/>
      <c r="O91" s="2"/>
      <c r="P91" s="2"/>
      <c r="Q91" s="2"/>
    </row>
    <row r="92" thickTop="1">
      <c r="A92" s="10"/>
      <c r="B92" s="44">
        <v>1010</v>
      </c>
      <c r="C92" s="45" t="s">
        <v>1874</v>
      </c>
      <c r="D92" s="45" t="s">
        <v>7</v>
      </c>
      <c r="E92" s="45" t="s">
        <v>1872</v>
      </c>
      <c r="F92" s="45" t="s">
        <v>7</v>
      </c>
      <c r="G92" s="46" t="s">
        <v>169</v>
      </c>
      <c r="H92" s="57">
        <v>11760</v>
      </c>
      <c r="I92" s="58">
        <v>6.5</v>
      </c>
      <c r="J92" s="59">
        <f>ROUND(H92*I92,2)</f>
        <v>76440</v>
      </c>
      <c r="K92" s="60">
        <v>0.20999999999999999</v>
      </c>
      <c r="L92" s="61">
        <f>ROUND(J92*1.21,2)</f>
        <v>92492.399999999994</v>
      </c>
      <c r="M92" s="13"/>
      <c r="N92" s="2"/>
      <c r="O92" s="2"/>
      <c r="P92" s="2"/>
      <c r="Q92" s="33">
        <f>IF(ISNUMBER(K92),IF(H92&gt;0,IF(I92&gt;0,J92,0),0),0)</f>
        <v>76440</v>
      </c>
      <c r="R92" s="9">
        <f>IF(ISNUMBER(K92)=FALSE,J92,0)</f>
        <v>0</v>
      </c>
    </row>
    <row r="93">
      <c r="A93" s="10"/>
      <c r="B93" s="51" t="s">
        <v>125</v>
      </c>
      <c r="C93" s="1"/>
      <c r="D93" s="1"/>
      <c r="E93" s="52" t="s">
        <v>1866</v>
      </c>
      <c r="F93" s="1"/>
      <c r="G93" s="1"/>
      <c r="H93" s="43"/>
      <c r="I93" s="1"/>
      <c r="J93" s="43"/>
      <c r="K93" s="1"/>
      <c r="L93" s="1"/>
      <c r="M93" s="13"/>
      <c r="N93" s="2"/>
      <c r="O93" s="2"/>
      <c r="P93" s="2"/>
      <c r="Q93" s="2"/>
    </row>
    <row r="94" thickBot="1">
      <c r="A94" s="10"/>
      <c r="B94" s="53" t="s">
        <v>127</v>
      </c>
      <c r="C94" s="54"/>
      <c r="D94" s="54"/>
      <c r="E94" s="55" t="s">
        <v>1873</v>
      </c>
      <c r="F94" s="54"/>
      <c r="G94" s="54"/>
      <c r="H94" s="56"/>
      <c r="I94" s="54"/>
      <c r="J94" s="56"/>
      <c r="K94" s="54"/>
      <c r="L94" s="54"/>
      <c r="M94" s="13"/>
      <c r="N94" s="2"/>
      <c r="O94" s="2"/>
      <c r="P94" s="2"/>
      <c r="Q94" s="2"/>
    </row>
    <row r="95" thickTop="1">
      <c r="A95" s="10"/>
      <c r="B95" s="44">
        <v>1011</v>
      </c>
      <c r="C95" s="45" t="s">
        <v>1875</v>
      </c>
      <c r="D95" s="45" t="s">
        <v>7</v>
      </c>
      <c r="E95" s="45" t="s">
        <v>1872</v>
      </c>
      <c r="F95" s="45" t="s">
        <v>7</v>
      </c>
      <c r="G95" s="46" t="s">
        <v>169</v>
      </c>
      <c r="H95" s="57">
        <v>11760</v>
      </c>
      <c r="I95" s="58">
        <v>6.5</v>
      </c>
      <c r="J95" s="59">
        <f>ROUND(H95*I95,2)</f>
        <v>76440</v>
      </c>
      <c r="K95" s="60">
        <v>0.20999999999999999</v>
      </c>
      <c r="L95" s="61">
        <f>ROUND(J95*1.21,2)</f>
        <v>92492.399999999994</v>
      </c>
      <c r="M95" s="13"/>
      <c r="N95" s="2"/>
      <c r="O95" s="2"/>
      <c r="P95" s="2"/>
      <c r="Q95" s="33">
        <f>IF(ISNUMBER(K95),IF(H95&gt;0,IF(I95&gt;0,J95,0),0),0)</f>
        <v>76440</v>
      </c>
      <c r="R95" s="9">
        <f>IF(ISNUMBER(K95)=FALSE,J95,0)</f>
        <v>0</v>
      </c>
    </row>
    <row r="96">
      <c r="A96" s="10"/>
      <c r="B96" s="51" t="s">
        <v>125</v>
      </c>
      <c r="C96" s="1"/>
      <c r="D96" s="1"/>
      <c r="E96" s="52" t="s">
        <v>1869</v>
      </c>
      <c r="F96" s="1"/>
      <c r="G96" s="1"/>
      <c r="H96" s="43"/>
      <c r="I96" s="1"/>
      <c r="J96" s="43"/>
      <c r="K96" s="1"/>
      <c r="L96" s="1"/>
      <c r="M96" s="13"/>
      <c r="N96" s="2"/>
      <c r="O96" s="2"/>
      <c r="P96" s="2"/>
      <c r="Q96" s="2"/>
    </row>
    <row r="97" thickBot="1">
      <c r="A97" s="10"/>
      <c r="B97" s="53" t="s">
        <v>127</v>
      </c>
      <c r="C97" s="54"/>
      <c r="D97" s="54"/>
      <c r="E97" s="55" t="s">
        <v>1873</v>
      </c>
      <c r="F97" s="54"/>
      <c r="G97" s="54"/>
      <c r="H97" s="56"/>
      <c r="I97" s="54"/>
      <c r="J97" s="56"/>
      <c r="K97" s="54"/>
      <c r="L97" s="54"/>
      <c r="M97" s="13"/>
      <c r="N97" s="2"/>
      <c r="O97" s="2"/>
      <c r="P97" s="2"/>
      <c r="Q97" s="2"/>
    </row>
    <row r="98" thickTop="1">
      <c r="A98" s="10"/>
      <c r="B98" s="44">
        <v>1012</v>
      </c>
      <c r="C98" s="45" t="s">
        <v>1876</v>
      </c>
      <c r="D98" s="45" t="s">
        <v>7</v>
      </c>
      <c r="E98" s="45" t="s">
        <v>1877</v>
      </c>
      <c r="F98" s="45" t="s">
        <v>7</v>
      </c>
      <c r="G98" s="46" t="s">
        <v>169</v>
      </c>
      <c r="H98" s="57">
        <v>690</v>
      </c>
      <c r="I98" s="58">
        <v>15</v>
      </c>
      <c r="J98" s="59">
        <f>ROUND(H98*I98,2)</f>
        <v>10350</v>
      </c>
      <c r="K98" s="60">
        <v>0.20999999999999999</v>
      </c>
      <c r="L98" s="61">
        <f>ROUND(J98*1.21,2)</f>
        <v>12523.5</v>
      </c>
      <c r="M98" s="13"/>
      <c r="N98" s="2"/>
      <c r="O98" s="2"/>
      <c r="P98" s="2"/>
      <c r="Q98" s="33">
        <f>IF(ISNUMBER(K98),IF(H98&gt;0,IF(I98&gt;0,J98,0),0),0)</f>
        <v>10350</v>
      </c>
      <c r="R98" s="9">
        <f>IF(ISNUMBER(K98)=FALSE,J98,0)</f>
        <v>0</v>
      </c>
    </row>
    <row r="99">
      <c r="A99" s="10"/>
      <c r="B99" s="51" t="s">
        <v>125</v>
      </c>
      <c r="C99" s="1"/>
      <c r="D99" s="1"/>
      <c r="E99" s="52" t="s">
        <v>1878</v>
      </c>
      <c r="F99" s="1"/>
      <c r="G99" s="1"/>
      <c r="H99" s="43"/>
      <c r="I99" s="1"/>
      <c r="J99" s="43"/>
      <c r="K99" s="1"/>
      <c r="L99" s="1"/>
      <c r="M99" s="13"/>
      <c r="N99" s="2"/>
      <c r="O99" s="2"/>
      <c r="P99" s="2"/>
      <c r="Q99" s="2"/>
    </row>
    <row r="100" thickBot="1">
      <c r="A100" s="10"/>
      <c r="B100" s="53" t="s">
        <v>127</v>
      </c>
      <c r="C100" s="54"/>
      <c r="D100" s="54"/>
      <c r="E100" s="55" t="s">
        <v>7</v>
      </c>
      <c r="F100" s="54"/>
      <c r="G100" s="54"/>
      <c r="H100" s="56"/>
      <c r="I100" s="54"/>
      <c r="J100" s="56"/>
      <c r="K100" s="54"/>
      <c r="L100" s="54"/>
      <c r="M100" s="13"/>
      <c r="N100" s="2"/>
      <c r="O100" s="2"/>
      <c r="P100" s="2"/>
      <c r="Q100" s="2"/>
    </row>
    <row r="101" thickTop="1">
      <c r="A101" s="10"/>
      <c r="B101" s="44">
        <v>1013</v>
      </c>
      <c r="C101" s="45" t="s">
        <v>1879</v>
      </c>
      <c r="D101" s="45" t="s">
        <v>7</v>
      </c>
      <c r="E101" s="45" t="s">
        <v>1877</v>
      </c>
      <c r="F101" s="45" t="s">
        <v>7</v>
      </c>
      <c r="G101" s="46" t="s">
        <v>169</v>
      </c>
      <c r="H101" s="57">
        <v>690</v>
      </c>
      <c r="I101" s="58">
        <v>15</v>
      </c>
      <c r="J101" s="59">
        <f>ROUND(H101*I101,2)</f>
        <v>10350</v>
      </c>
      <c r="K101" s="60">
        <v>0.20999999999999999</v>
      </c>
      <c r="L101" s="61">
        <f>ROUND(J101*1.21,2)</f>
        <v>12523.5</v>
      </c>
      <c r="M101" s="13"/>
      <c r="N101" s="2"/>
      <c r="O101" s="2"/>
      <c r="P101" s="2"/>
      <c r="Q101" s="33">
        <f>IF(ISNUMBER(K101),IF(H101&gt;0,IF(I101&gt;0,J101,0),0),0)</f>
        <v>10350</v>
      </c>
      <c r="R101" s="9">
        <f>IF(ISNUMBER(K101)=FALSE,J101,0)</f>
        <v>0</v>
      </c>
    </row>
    <row r="102">
      <c r="A102" s="10"/>
      <c r="B102" s="51" t="s">
        <v>125</v>
      </c>
      <c r="C102" s="1"/>
      <c r="D102" s="1"/>
      <c r="E102" s="52" t="s">
        <v>1880</v>
      </c>
      <c r="F102" s="1"/>
      <c r="G102" s="1"/>
      <c r="H102" s="43"/>
      <c r="I102" s="1"/>
      <c r="J102" s="43"/>
      <c r="K102" s="1"/>
      <c r="L102" s="1"/>
      <c r="M102" s="13"/>
      <c r="N102" s="2"/>
      <c r="O102" s="2"/>
      <c r="P102" s="2"/>
      <c r="Q102" s="2"/>
    </row>
    <row r="103" thickBot="1">
      <c r="A103" s="10"/>
      <c r="B103" s="53" t="s">
        <v>127</v>
      </c>
      <c r="C103" s="54"/>
      <c r="D103" s="54"/>
      <c r="E103" s="55" t="s">
        <v>7</v>
      </c>
      <c r="F103" s="54"/>
      <c r="G103" s="54"/>
      <c r="H103" s="56"/>
      <c r="I103" s="54"/>
      <c r="J103" s="56"/>
      <c r="K103" s="54"/>
      <c r="L103" s="54"/>
      <c r="M103" s="13"/>
      <c r="N103" s="2"/>
      <c r="O103" s="2"/>
      <c r="P103" s="2"/>
      <c r="Q103" s="2"/>
    </row>
    <row r="104" thickTop="1">
      <c r="A104" s="10"/>
      <c r="B104" s="44">
        <v>1014</v>
      </c>
      <c r="C104" s="45" t="s">
        <v>1881</v>
      </c>
      <c r="D104" s="45" t="s">
        <v>7</v>
      </c>
      <c r="E104" s="45" t="s">
        <v>1877</v>
      </c>
      <c r="F104" s="45" t="s">
        <v>7</v>
      </c>
      <c r="G104" s="46" t="s">
        <v>169</v>
      </c>
      <c r="H104" s="57">
        <v>690</v>
      </c>
      <c r="I104" s="58">
        <v>15</v>
      </c>
      <c r="J104" s="59">
        <f>ROUND(H104*I104,2)</f>
        <v>10350</v>
      </c>
      <c r="K104" s="60">
        <v>0.20999999999999999</v>
      </c>
      <c r="L104" s="61">
        <f>ROUND(J104*1.21,2)</f>
        <v>12523.5</v>
      </c>
      <c r="M104" s="13"/>
      <c r="N104" s="2"/>
      <c r="O104" s="2"/>
      <c r="P104" s="2"/>
      <c r="Q104" s="33">
        <f>IF(ISNUMBER(K104),IF(H104&gt;0,IF(I104&gt;0,J104,0),0),0)</f>
        <v>10350</v>
      </c>
      <c r="R104" s="9">
        <f>IF(ISNUMBER(K104)=FALSE,J104,0)</f>
        <v>0</v>
      </c>
    </row>
    <row r="105">
      <c r="A105" s="10"/>
      <c r="B105" s="51" t="s">
        <v>125</v>
      </c>
      <c r="C105" s="1"/>
      <c r="D105" s="1"/>
      <c r="E105" s="52" t="s">
        <v>1882</v>
      </c>
      <c r="F105" s="1"/>
      <c r="G105" s="1"/>
      <c r="H105" s="43"/>
      <c r="I105" s="1"/>
      <c r="J105" s="43"/>
      <c r="K105" s="1"/>
      <c r="L105" s="1"/>
      <c r="M105" s="13"/>
      <c r="N105" s="2"/>
      <c r="O105" s="2"/>
      <c r="P105" s="2"/>
      <c r="Q105" s="2"/>
    </row>
    <row r="106" thickBot="1">
      <c r="A106" s="10"/>
      <c r="B106" s="53" t="s">
        <v>127</v>
      </c>
      <c r="C106" s="54"/>
      <c r="D106" s="54"/>
      <c r="E106" s="55" t="s">
        <v>7</v>
      </c>
      <c r="F106" s="54"/>
      <c r="G106" s="54"/>
      <c r="H106" s="56"/>
      <c r="I106" s="54"/>
      <c r="J106" s="56"/>
      <c r="K106" s="54"/>
      <c r="L106" s="54"/>
      <c r="M106" s="13"/>
      <c r="N106" s="2"/>
      <c r="O106" s="2"/>
      <c r="P106" s="2"/>
      <c r="Q106" s="2"/>
    </row>
    <row r="107" thickTop="1">
      <c r="A107" s="10"/>
      <c r="B107" s="44">
        <v>1015</v>
      </c>
      <c r="C107" s="45" t="s">
        <v>1883</v>
      </c>
      <c r="D107" s="45" t="s">
        <v>7</v>
      </c>
      <c r="E107" s="45" t="s">
        <v>1884</v>
      </c>
      <c r="F107" s="45" t="s">
        <v>7</v>
      </c>
      <c r="G107" s="46" t="s">
        <v>146</v>
      </c>
      <c r="H107" s="57">
        <v>304</v>
      </c>
      <c r="I107" s="58">
        <v>100</v>
      </c>
      <c r="J107" s="59">
        <f>ROUND(H107*I107,2)</f>
        <v>30400</v>
      </c>
      <c r="K107" s="60">
        <v>0.20999999999999999</v>
      </c>
      <c r="L107" s="61">
        <f>ROUND(J107*1.21,2)</f>
        <v>36784</v>
      </c>
      <c r="M107" s="13"/>
      <c r="N107" s="2"/>
      <c r="O107" s="2"/>
      <c r="P107" s="2"/>
      <c r="Q107" s="33">
        <f>IF(ISNUMBER(K107),IF(H107&gt;0,IF(I107&gt;0,J107,0),0),0)</f>
        <v>30400</v>
      </c>
      <c r="R107" s="9">
        <f>IF(ISNUMBER(K107)=FALSE,J107,0)</f>
        <v>0</v>
      </c>
    </row>
    <row r="108">
      <c r="A108" s="10"/>
      <c r="B108" s="51" t="s">
        <v>125</v>
      </c>
      <c r="C108" s="1"/>
      <c r="D108" s="1"/>
      <c r="E108" s="52" t="s">
        <v>1826</v>
      </c>
      <c r="F108" s="1"/>
      <c r="G108" s="1"/>
      <c r="H108" s="43"/>
      <c r="I108" s="1"/>
      <c r="J108" s="43"/>
      <c r="K108" s="1"/>
      <c r="L108" s="1"/>
      <c r="M108" s="13"/>
      <c r="N108" s="2"/>
      <c r="O108" s="2"/>
      <c r="P108" s="2"/>
      <c r="Q108" s="2"/>
    </row>
    <row r="109" thickBot="1">
      <c r="A109" s="10"/>
      <c r="B109" s="53" t="s">
        <v>127</v>
      </c>
      <c r="C109" s="54"/>
      <c r="D109" s="54"/>
      <c r="E109" s="55" t="s">
        <v>1827</v>
      </c>
      <c r="F109" s="54"/>
      <c r="G109" s="54"/>
      <c r="H109" s="56"/>
      <c r="I109" s="54"/>
      <c r="J109" s="56"/>
      <c r="K109" s="54"/>
      <c r="L109" s="54"/>
      <c r="M109" s="13"/>
      <c r="N109" s="2"/>
      <c r="O109" s="2"/>
      <c r="P109" s="2"/>
      <c r="Q109" s="2"/>
    </row>
    <row r="110" thickTop="1">
      <c r="A110" s="10"/>
      <c r="B110" s="44">
        <v>1016</v>
      </c>
      <c r="C110" s="45" t="s">
        <v>1885</v>
      </c>
      <c r="D110" s="45" t="s">
        <v>7</v>
      </c>
      <c r="E110" s="45" t="s">
        <v>1886</v>
      </c>
      <c r="F110" s="45" t="s">
        <v>7</v>
      </c>
      <c r="G110" s="46" t="s">
        <v>146</v>
      </c>
      <c r="H110" s="57">
        <v>304</v>
      </c>
      <c r="I110" s="58">
        <v>100</v>
      </c>
      <c r="J110" s="59">
        <f>ROUND(H110*I110,2)</f>
        <v>30400</v>
      </c>
      <c r="K110" s="60">
        <v>0.20999999999999999</v>
      </c>
      <c r="L110" s="61">
        <f>ROUND(J110*1.21,2)</f>
        <v>36784</v>
      </c>
      <c r="M110" s="13"/>
      <c r="N110" s="2"/>
      <c r="O110" s="2"/>
      <c r="P110" s="2"/>
      <c r="Q110" s="33">
        <f>IF(ISNUMBER(K110),IF(H110&gt;0,IF(I110&gt;0,J110,0),0),0)</f>
        <v>30400</v>
      </c>
      <c r="R110" s="9">
        <f>IF(ISNUMBER(K110)=FALSE,J110,0)</f>
        <v>0</v>
      </c>
    </row>
    <row r="111">
      <c r="A111" s="10"/>
      <c r="B111" s="51" t="s">
        <v>125</v>
      </c>
      <c r="C111" s="1"/>
      <c r="D111" s="1"/>
      <c r="E111" s="52" t="s">
        <v>1829</v>
      </c>
      <c r="F111" s="1"/>
      <c r="G111" s="1"/>
      <c r="H111" s="43"/>
      <c r="I111" s="1"/>
      <c r="J111" s="43"/>
      <c r="K111" s="1"/>
      <c r="L111" s="1"/>
      <c r="M111" s="13"/>
      <c r="N111" s="2"/>
      <c r="O111" s="2"/>
      <c r="P111" s="2"/>
      <c r="Q111" s="2"/>
    </row>
    <row r="112" thickBot="1">
      <c r="A112" s="10"/>
      <c r="B112" s="53" t="s">
        <v>127</v>
      </c>
      <c r="C112" s="54"/>
      <c r="D112" s="54"/>
      <c r="E112" s="55" t="s">
        <v>1827</v>
      </c>
      <c r="F112" s="54"/>
      <c r="G112" s="54"/>
      <c r="H112" s="56"/>
      <c r="I112" s="54"/>
      <c r="J112" s="56"/>
      <c r="K112" s="54"/>
      <c r="L112" s="54"/>
      <c r="M112" s="13"/>
      <c r="N112" s="2"/>
      <c r="O112" s="2"/>
      <c r="P112" s="2"/>
      <c r="Q112" s="2"/>
    </row>
    <row r="113" thickTop="1">
      <c r="A113" s="10"/>
      <c r="B113" s="44">
        <v>1017</v>
      </c>
      <c r="C113" s="45" t="s">
        <v>1887</v>
      </c>
      <c r="D113" s="45" t="s">
        <v>7</v>
      </c>
      <c r="E113" s="45" t="s">
        <v>1888</v>
      </c>
      <c r="F113" s="45" t="s">
        <v>7</v>
      </c>
      <c r="G113" s="46" t="s">
        <v>146</v>
      </c>
      <c r="H113" s="57">
        <v>304</v>
      </c>
      <c r="I113" s="58">
        <v>100</v>
      </c>
      <c r="J113" s="59">
        <f>ROUND(H113*I113,2)</f>
        <v>30400</v>
      </c>
      <c r="K113" s="60">
        <v>0.20999999999999999</v>
      </c>
      <c r="L113" s="61">
        <f>ROUND(J113*1.21,2)</f>
        <v>36784</v>
      </c>
      <c r="M113" s="13"/>
      <c r="N113" s="2"/>
      <c r="O113" s="2"/>
      <c r="P113" s="2"/>
      <c r="Q113" s="33">
        <f>IF(ISNUMBER(K113),IF(H113&gt;0,IF(I113&gt;0,J113,0),0),0)</f>
        <v>30400</v>
      </c>
      <c r="R113" s="9">
        <f>IF(ISNUMBER(K113)=FALSE,J113,0)</f>
        <v>0</v>
      </c>
    </row>
    <row r="114">
      <c r="A114" s="10"/>
      <c r="B114" s="51" t="s">
        <v>125</v>
      </c>
      <c r="C114" s="1"/>
      <c r="D114" s="1"/>
      <c r="E114" s="52" t="s">
        <v>1831</v>
      </c>
      <c r="F114" s="1"/>
      <c r="G114" s="1"/>
      <c r="H114" s="43"/>
      <c r="I114" s="1"/>
      <c r="J114" s="43"/>
      <c r="K114" s="1"/>
      <c r="L114" s="1"/>
      <c r="M114" s="13"/>
      <c r="N114" s="2"/>
      <c r="O114" s="2"/>
      <c r="P114" s="2"/>
      <c r="Q114" s="2"/>
    </row>
    <row r="115" thickBot="1">
      <c r="A115" s="10"/>
      <c r="B115" s="53" t="s">
        <v>127</v>
      </c>
      <c r="C115" s="54"/>
      <c r="D115" s="54"/>
      <c r="E115" s="55" t="s">
        <v>1827</v>
      </c>
      <c r="F115" s="54"/>
      <c r="G115" s="54"/>
      <c r="H115" s="56"/>
      <c r="I115" s="54"/>
      <c r="J115" s="56"/>
      <c r="K115" s="54"/>
      <c r="L115" s="54"/>
      <c r="M115" s="13"/>
      <c r="N115" s="2"/>
      <c r="O115" s="2"/>
      <c r="P115" s="2"/>
      <c r="Q115" s="2"/>
    </row>
    <row r="116" thickTop="1">
      <c r="A116" s="10"/>
      <c r="B116" s="44">
        <v>1018</v>
      </c>
      <c r="C116" s="45" t="s">
        <v>1889</v>
      </c>
      <c r="D116" s="45" t="s">
        <v>7</v>
      </c>
      <c r="E116" s="45" t="s">
        <v>1814</v>
      </c>
      <c r="F116" s="45" t="s">
        <v>7</v>
      </c>
      <c r="G116" s="46" t="s">
        <v>728</v>
      </c>
      <c r="H116" s="57">
        <v>680</v>
      </c>
      <c r="I116" s="58">
        <v>5</v>
      </c>
      <c r="J116" s="59">
        <f>ROUND(H116*I116,2)</f>
        <v>3400</v>
      </c>
      <c r="K116" s="60">
        <v>0.20999999999999999</v>
      </c>
      <c r="L116" s="61">
        <f>ROUND(J116*1.21,2)</f>
        <v>4114</v>
      </c>
      <c r="M116" s="13"/>
      <c r="N116" s="2"/>
      <c r="O116" s="2"/>
      <c r="P116" s="2"/>
      <c r="Q116" s="33">
        <f>IF(ISNUMBER(K116),IF(H116&gt;0,IF(I116&gt;0,J116,0),0),0)</f>
        <v>3400</v>
      </c>
      <c r="R116" s="9">
        <f>IF(ISNUMBER(K116)=FALSE,J116,0)</f>
        <v>0</v>
      </c>
    </row>
    <row r="117">
      <c r="A117" s="10"/>
      <c r="B117" s="51" t="s">
        <v>125</v>
      </c>
      <c r="C117" s="1"/>
      <c r="D117" s="1"/>
      <c r="E117" s="52" t="s">
        <v>1890</v>
      </c>
      <c r="F117" s="1"/>
      <c r="G117" s="1"/>
      <c r="H117" s="43"/>
      <c r="I117" s="1"/>
      <c r="J117" s="43"/>
      <c r="K117" s="1"/>
      <c r="L117" s="1"/>
      <c r="M117" s="13"/>
      <c r="N117" s="2"/>
      <c r="O117" s="2"/>
      <c r="P117" s="2"/>
      <c r="Q117" s="2"/>
    </row>
    <row r="118" thickBot="1">
      <c r="A118" s="10"/>
      <c r="B118" s="53" t="s">
        <v>127</v>
      </c>
      <c r="C118" s="54"/>
      <c r="D118" s="54"/>
      <c r="E118" s="55" t="s">
        <v>7</v>
      </c>
      <c r="F118" s="54"/>
      <c r="G118" s="54"/>
      <c r="H118" s="56"/>
      <c r="I118" s="54"/>
      <c r="J118" s="56"/>
      <c r="K118" s="54"/>
      <c r="L118" s="54"/>
      <c r="M118" s="13"/>
      <c r="N118" s="2"/>
      <c r="O118" s="2"/>
      <c r="P118" s="2"/>
      <c r="Q118" s="2"/>
    </row>
    <row r="119" thickTop="1">
      <c r="A119" s="10"/>
      <c r="B119" s="44">
        <v>1019</v>
      </c>
      <c r="C119" s="45" t="s">
        <v>1891</v>
      </c>
      <c r="D119" s="45" t="s">
        <v>7</v>
      </c>
      <c r="E119" s="45" t="s">
        <v>1814</v>
      </c>
      <c r="F119" s="45" t="s">
        <v>7</v>
      </c>
      <c r="G119" s="46" t="s">
        <v>728</v>
      </c>
      <c r="H119" s="57">
        <v>680</v>
      </c>
      <c r="I119" s="58">
        <v>5</v>
      </c>
      <c r="J119" s="59">
        <f>ROUND(H119*I119,2)</f>
        <v>3400</v>
      </c>
      <c r="K119" s="60">
        <v>0.20999999999999999</v>
      </c>
      <c r="L119" s="61">
        <f>ROUND(J119*1.21,2)</f>
        <v>4114</v>
      </c>
      <c r="M119" s="13"/>
      <c r="N119" s="2"/>
      <c r="O119" s="2"/>
      <c r="P119" s="2"/>
      <c r="Q119" s="33">
        <f>IF(ISNUMBER(K119),IF(H119&gt;0,IF(I119&gt;0,J119,0),0),0)</f>
        <v>3400</v>
      </c>
      <c r="R119" s="9">
        <f>IF(ISNUMBER(K119)=FALSE,J119,0)</f>
        <v>0</v>
      </c>
    </row>
    <row r="120">
      <c r="A120" s="10"/>
      <c r="B120" s="51" t="s">
        <v>125</v>
      </c>
      <c r="C120" s="1"/>
      <c r="D120" s="1"/>
      <c r="E120" s="52" t="s">
        <v>1892</v>
      </c>
      <c r="F120" s="1"/>
      <c r="G120" s="1"/>
      <c r="H120" s="43"/>
      <c r="I120" s="1"/>
      <c r="J120" s="43"/>
      <c r="K120" s="1"/>
      <c r="L120" s="1"/>
      <c r="M120" s="13"/>
      <c r="N120" s="2"/>
      <c r="O120" s="2"/>
      <c r="P120" s="2"/>
      <c r="Q120" s="2"/>
    </row>
    <row r="121" thickBot="1">
      <c r="A121" s="10"/>
      <c r="B121" s="53" t="s">
        <v>127</v>
      </c>
      <c r="C121" s="54"/>
      <c r="D121" s="54"/>
      <c r="E121" s="55" t="s">
        <v>7</v>
      </c>
      <c r="F121" s="54"/>
      <c r="G121" s="54"/>
      <c r="H121" s="56"/>
      <c r="I121" s="54"/>
      <c r="J121" s="56"/>
      <c r="K121" s="54"/>
      <c r="L121" s="54"/>
      <c r="M121" s="13"/>
      <c r="N121" s="2"/>
      <c r="O121" s="2"/>
      <c r="P121" s="2"/>
      <c r="Q121" s="2"/>
    </row>
    <row r="122" thickTop="1">
      <c r="A122" s="10"/>
      <c r="B122" s="44">
        <v>1020</v>
      </c>
      <c r="C122" s="45" t="s">
        <v>1893</v>
      </c>
      <c r="D122" s="45" t="s">
        <v>7</v>
      </c>
      <c r="E122" s="45" t="s">
        <v>1814</v>
      </c>
      <c r="F122" s="45" t="s">
        <v>7</v>
      </c>
      <c r="G122" s="46" t="s">
        <v>728</v>
      </c>
      <c r="H122" s="57">
        <v>680</v>
      </c>
      <c r="I122" s="58">
        <v>5</v>
      </c>
      <c r="J122" s="59">
        <f>ROUND(H122*I122,2)</f>
        <v>3400</v>
      </c>
      <c r="K122" s="60">
        <v>0.20999999999999999</v>
      </c>
      <c r="L122" s="61">
        <f>ROUND(J122*1.21,2)</f>
        <v>4114</v>
      </c>
      <c r="M122" s="13"/>
      <c r="N122" s="2"/>
      <c r="O122" s="2"/>
      <c r="P122" s="2"/>
      <c r="Q122" s="33">
        <f>IF(ISNUMBER(K122),IF(H122&gt;0,IF(I122&gt;0,J122,0),0),0)</f>
        <v>3400</v>
      </c>
      <c r="R122" s="9">
        <f>IF(ISNUMBER(K122)=FALSE,J122,0)</f>
        <v>0</v>
      </c>
    </row>
    <row r="123">
      <c r="A123" s="10"/>
      <c r="B123" s="51" t="s">
        <v>125</v>
      </c>
      <c r="C123" s="1"/>
      <c r="D123" s="1"/>
      <c r="E123" s="52" t="s">
        <v>1894</v>
      </c>
      <c r="F123" s="1"/>
      <c r="G123" s="1"/>
      <c r="H123" s="43"/>
      <c r="I123" s="1"/>
      <c r="J123" s="43"/>
      <c r="K123" s="1"/>
      <c r="L123" s="1"/>
      <c r="M123" s="13"/>
      <c r="N123" s="2"/>
      <c r="O123" s="2"/>
      <c r="P123" s="2"/>
      <c r="Q123" s="2"/>
    </row>
    <row r="124" thickBot="1">
      <c r="A124" s="10"/>
      <c r="B124" s="53" t="s">
        <v>127</v>
      </c>
      <c r="C124" s="54"/>
      <c r="D124" s="54"/>
      <c r="E124" s="55" t="s">
        <v>7</v>
      </c>
      <c r="F124" s="54"/>
      <c r="G124" s="54"/>
      <c r="H124" s="56"/>
      <c r="I124" s="54"/>
      <c r="J124" s="56"/>
      <c r="K124" s="54"/>
      <c r="L124" s="54"/>
      <c r="M124" s="13"/>
      <c r="N124" s="2"/>
      <c r="O124" s="2"/>
      <c r="P124" s="2"/>
      <c r="Q124" s="2"/>
    </row>
    <row r="125" thickTop="1" thickBot="1" ht="25" customHeight="1">
      <c r="A125" s="10"/>
      <c r="B125" s="1"/>
      <c r="C125" s="62">
        <v>1</v>
      </c>
      <c r="D125" s="1"/>
      <c r="E125" s="63" t="s">
        <v>109</v>
      </c>
      <c r="F125" s="1"/>
      <c r="G125" s="64" t="s">
        <v>137</v>
      </c>
      <c r="H125" s="65">
        <f>J26+J29+J32+J35+J38+J41+J44+J47+J50+J53+J56+J59+J62+J65+J68+J71+J74+J77+J80+J83+J86+J89+J92+J95+J98+J101+J104+J107+J110+J113+J116+J119+J122</f>
        <v>4337802.4699999997</v>
      </c>
      <c r="I125" s="64" t="s">
        <v>138</v>
      </c>
      <c r="J125" s="66">
        <f>(L125-H125)</f>
        <v>910938.52000000048</v>
      </c>
      <c r="K125" s="64" t="s">
        <v>139</v>
      </c>
      <c r="L125" s="67">
        <f>ROUND((J26+J29+J32+J35+J38+J41+J44+J47+J50+J53+J56+J59+J62+J65+J68+J71+J74+J77+J80+J83+J86+J89+J92+J95+J98+J101+J104+J107+J110+J113+J116+J119+J122)*1.21,2)</f>
        <v>5248740.9900000002</v>
      </c>
      <c r="M125" s="13"/>
      <c r="N125" s="2"/>
      <c r="O125" s="2"/>
      <c r="P125" s="2"/>
      <c r="Q125" s="33">
        <f>0+Q26+Q29+Q32+Q35+Q38+Q41+Q44+Q47+Q50+Q53+Q56+Q59+Q62+Q65+Q68+Q71+Q74+Q77+Q80+Q83+Q86+Q89+Q92+Q95+Q98+Q101+Q104+Q107+Q110+Q113+Q116+Q119+Q122</f>
        <v>4337802.4699999997</v>
      </c>
      <c r="R125" s="9">
        <f>0+R26+R29+R32+R35+R38+R41+R44+R47+R50+R53+R56+R59+R62+R65+R68+R71+R74+R77+R80+R83+R86+R89+R92+R95+R98+R101+R104+R107+R110+R113+R116+R119+R122</f>
        <v>0</v>
      </c>
      <c r="S125" s="68">
        <f>Q125*(1+J125)+R125</f>
        <v>3951475699876.6162</v>
      </c>
    </row>
    <row r="126" thickTop="1" thickBot="1" ht="25" customHeight="1">
      <c r="A126" s="10"/>
      <c r="B126" s="69"/>
      <c r="C126" s="69"/>
      <c r="D126" s="69"/>
      <c r="E126" s="70"/>
      <c r="F126" s="69"/>
      <c r="G126" s="71" t="s">
        <v>140</v>
      </c>
      <c r="H126" s="72">
        <f>0+J26+J29+J32+J35+J38+J41+J44+J47+J50+J53+J56+J59+J62+J65+J68+J71+J74+J77+J80+J83+J86+J89+J92+J95+J98+J101+J104+J107+J110+J113+J116+J119+J122</f>
        <v>4337802.4699999997</v>
      </c>
      <c r="I126" s="71" t="s">
        <v>141</v>
      </c>
      <c r="J126" s="73">
        <f>0+J125</f>
        <v>910938.52000000048</v>
      </c>
      <c r="K126" s="71" t="s">
        <v>142</v>
      </c>
      <c r="L126" s="74">
        <f>0+L125</f>
        <v>5248740.9900000002</v>
      </c>
      <c r="M126" s="13"/>
      <c r="N126" s="2"/>
      <c r="O126" s="2"/>
      <c r="P126" s="2"/>
      <c r="Q126" s="2"/>
    </row>
    <row r="127">
      <c r="A127" s="14"/>
      <c r="B127" s="4"/>
      <c r="C127" s="4"/>
      <c r="D127" s="4"/>
      <c r="E127" s="4"/>
      <c r="F127" s="4"/>
      <c r="G127" s="4"/>
      <c r="H127" s="76"/>
      <c r="I127" s="4"/>
      <c r="J127" s="76"/>
      <c r="K127" s="4"/>
      <c r="L127" s="4"/>
      <c r="M127" s="15"/>
      <c r="N127" s="2"/>
      <c r="O127" s="2"/>
      <c r="P127" s="2"/>
      <c r="Q127" s="2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2"/>
      <c r="O128" s="2"/>
      <c r="P128" s="2"/>
      <c r="Q128" s="2"/>
    </row>
  </sheetData>
  <mergeCells count="81">
    <mergeCell ref="B39:D39"/>
    <mergeCell ref="B40:D40"/>
    <mergeCell ref="B42:D42"/>
    <mergeCell ref="B43:D43"/>
    <mergeCell ref="B45:D45"/>
    <mergeCell ref="B46:D46"/>
    <mergeCell ref="B48:D48"/>
    <mergeCell ref="B49:D49"/>
    <mergeCell ref="B51:D51"/>
    <mergeCell ref="B52:D52"/>
    <mergeCell ref="B54:D54"/>
    <mergeCell ref="B55:D55"/>
    <mergeCell ref="B57:D57"/>
    <mergeCell ref="B58:D58"/>
    <mergeCell ref="B60:D60"/>
    <mergeCell ref="B61:D61"/>
    <mergeCell ref="B63:D63"/>
    <mergeCell ref="B64:D64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25:L25"/>
    <mergeCell ref="B20:D20"/>
    <mergeCell ref="B69:D69"/>
    <mergeCell ref="B70:D70"/>
    <mergeCell ref="B72:D72"/>
    <mergeCell ref="B73:D73"/>
    <mergeCell ref="B75:D75"/>
    <mergeCell ref="B76:D76"/>
    <mergeCell ref="B78:D78"/>
    <mergeCell ref="B79:D79"/>
    <mergeCell ref="B81:D81"/>
    <mergeCell ref="B82:D82"/>
    <mergeCell ref="B84:D84"/>
    <mergeCell ref="B85:D85"/>
    <mergeCell ref="B87:D87"/>
    <mergeCell ref="B88:D88"/>
    <mergeCell ref="B90:D90"/>
    <mergeCell ref="B91:D91"/>
    <mergeCell ref="B93:D93"/>
    <mergeCell ref="B94:D94"/>
    <mergeCell ref="B96:D96"/>
    <mergeCell ref="B97:D97"/>
    <mergeCell ref="B99:D99"/>
    <mergeCell ref="B100:D100"/>
    <mergeCell ref="B102:D102"/>
    <mergeCell ref="B103:D103"/>
    <mergeCell ref="B105:D105"/>
    <mergeCell ref="B106:D106"/>
    <mergeCell ref="B108:D108"/>
    <mergeCell ref="B109:D109"/>
    <mergeCell ref="B111:D111"/>
    <mergeCell ref="B112:D112"/>
    <mergeCell ref="B114:D114"/>
    <mergeCell ref="B115:D115"/>
    <mergeCell ref="B117:D117"/>
    <mergeCell ref="B118:D118"/>
    <mergeCell ref="B120:D120"/>
    <mergeCell ref="B121:D121"/>
    <mergeCell ref="B123:D123"/>
    <mergeCell ref="B124:D12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0+(H38)</f>
        <v>48120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0+H39</f>
        <v>48120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1895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ROUND(0+((H38)*1.21),2)</f>
        <v>58225.199999999997</v>
      </c>
      <c r="K11" s="1"/>
      <c r="L11" s="1"/>
      <c r="M11" s="13"/>
      <c r="N11" s="2"/>
      <c r="O11" s="2"/>
      <c r="P11" s="2"/>
      <c r="Q11" s="33">
        <f>IF(SUM(K20)&gt;0,ROUND(SUM(S20)/SUM(K20)-1,8),0)</f>
        <v>10105.200000000001</v>
      </c>
      <c r="R11" s="9">
        <f>AVERAGE(J38)</f>
        <v>10105.199999999997</v>
      </c>
      <c r="S11" s="9">
        <f>J10*(1+Q11)</f>
        <v>486310344.00000006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0+J26+J29+J32+J35</f>
        <v>48120</v>
      </c>
      <c r="L20" s="38">
        <f>0+L38</f>
        <v>58225.199999999997</v>
      </c>
      <c r="M20" s="13"/>
      <c r="N20" s="2"/>
      <c r="O20" s="2"/>
      <c r="P20" s="2"/>
      <c r="Q20" s="2"/>
      <c r="S20" s="9">
        <f>S38</f>
        <v>486310343.99999988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143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1021</v>
      </c>
      <c r="C26" s="45" t="s">
        <v>1896</v>
      </c>
      <c r="D26" s="45" t="s">
        <v>7</v>
      </c>
      <c r="E26" s="45" t="s">
        <v>1872</v>
      </c>
      <c r="F26" s="45" t="s">
        <v>7</v>
      </c>
      <c r="G26" s="46" t="s">
        <v>169</v>
      </c>
      <c r="H26" s="47">
        <v>2640</v>
      </c>
      <c r="I26" s="26">
        <v>6.5</v>
      </c>
      <c r="J26" s="48">
        <f>ROUND(H26*I26,2)</f>
        <v>17160</v>
      </c>
      <c r="K26" s="49">
        <v>0.20999999999999999</v>
      </c>
      <c r="L26" s="50">
        <f>ROUND(J26*1.21,2)</f>
        <v>20763.599999999999</v>
      </c>
      <c r="M26" s="13"/>
      <c r="N26" s="2"/>
      <c r="O26" s="2"/>
      <c r="P26" s="2"/>
      <c r="Q26" s="33">
        <f>IF(ISNUMBER(K26),IF(H26&gt;0,IF(I26&gt;0,J26,0),0),0)</f>
        <v>17160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1897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1898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>
      <c r="A29" s="10"/>
      <c r="B29" s="44">
        <v>1022</v>
      </c>
      <c r="C29" s="45" t="s">
        <v>1899</v>
      </c>
      <c r="D29" s="45" t="s">
        <v>7</v>
      </c>
      <c r="E29" s="45" t="s">
        <v>1872</v>
      </c>
      <c r="F29" s="45" t="s">
        <v>7</v>
      </c>
      <c r="G29" s="46" t="s">
        <v>169</v>
      </c>
      <c r="H29" s="57">
        <v>2640</v>
      </c>
      <c r="I29" s="58">
        <v>6.5</v>
      </c>
      <c r="J29" s="59">
        <f>ROUND(H29*I29,2)</f>
        <v>17160</v>
      </c>
      <c r="K29" s="60">
        <v>0.20999999999999999</v>
      </c>
      <c r="L29" s="61">
        <f>ROUND(J29*1.21,2)</f>
        <v>20763.599999999999</v>
      </c>
      <c r="M29" s="13"/>
      <c r="N29" s="2"/>
      <c r="O29" s="2"/>
      <c r="P29" s="2"/>
      <c r="Q29" s="33">
        <f>IF(ISNUMBER(K29),IF(H29&gt;0,IF(I29&gt;0,J29,0),0),0)</f>
        <v>17160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1900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1898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1023</v>
      </c>
      <c r="C32" s="45" t="s">
        <v>1901</v>
      </c>
      <c r="D32" s="45" t="s">
        <v>7</v>
      </c>
      <c r="E32" s="45" t="s">
        <v>1877</v>
      </c>
      <c r="F32" s="45" t="s">
        <v>7</v>
      </c>
      <c r="G32" s="46" t="s">
        <v>169</v>
      </c>
      <c r="H32" s="57">
        <v>690</v>
      </c>
      <c r="I32" s="58">
        <v>10</v>
      </c>
      <c r="J32" s="59">
        <f>ROUND(H32*I32,2)</f>
        <v>6900</v>
      </c>
      <c r="K32" s="60">
        <v>0.20999999999999999</v>
      </c>
      <c r="L32" s="61">
        <f>ROUND(J32*1.21,2)</f>
        <v>8349</v>
      </c>
      <c r="M32" s="13"/>
      <c r="N32" s="2"/>
      <c r="O32" s="2"/>
      <c r="P32" s="2"/>
      <c r="Q32" s="33">
        <f>IF(ISNUMBER(K32),IF(H32&gt;0,IF(I32&gt;0,J32,0),0),0)</f>
        <v>6900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1902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1024</v>
      </c>
      <c r="C35" s="45" t="s">
        <v>1903</v>
      </c>
      <c r="D35" s="45" t="s">
        <v>7</v>
      </c>
      <c r="E35" s="45" t="s">
        <v>1877</v>
      </c>
      <c r="F35" s="45" t="s">
        <v>7</v>
      </c>
      <c r="G35" s="46" t="s">
        <v>169</v>
      </c>
      <c r="H35" s="57">
        <v>690</v>
      </c>
      <c r="I35" s="58">
        <v>10</v>
      </c>
      <c r="J35" s="59">
        <f>ROUND(H35*I35,2)</f>
        <v>6900</v>
      </c>
      <c r="K35" s="60">
        <v>0.20999999999999999</v>
      </c>
      <c r="L35" s="61">
        <f>ROUND(J35*1.21,2)</f>
        <v>8349</v>
      </c>
      <c r="M35" s="13"/>
      <c r="N35" s="2"/>
      <c r="O35" s="2"/>
      <c r="P35" s="2"/>
      <c r="Q35" s="33">
        <f>IF(ISNUMBER(K35),IF(H35&gt;0,IF(I35&gt;0,J35,0),0),0)</f>
        <v>6900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1904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7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 thickBot="1" ht="25" customHeight="1">
      <c r="A38" s="10"/>
      <c r="B38" s="1"/>
      <c r="C38" s="62">
        <v>1</v>
      </c>
      <c r="D38" s="1"/>
      <c r="E38" s="63" t="s">
        <v>109</v>
      </c>
      <c r="F38" s="1"/>
      <c r="G38" s="64" t="s">
        <v>137</v>
      </c>
      <c r="H38" s="65">
        <f>J26+J29+J32+J35</f>
        <v>48120</v>
      </c>
      <c r="I38" s="64" t="s">
        <v>138</v>
      </c>
      <c r="J38" s="66">
        <f>(L38-H38)</f>
        <v>10105.199999999997</v>
      </c>
      <c r="K38" s="64" t="s">
        <v>139</v>
      </c>
      <c r="L38" s="67">
        <f>ROUND((J26+J29+J32+J35)*1.21,2)</f>
        <v>58225.199999999997</v>
      </c>
      <c r="M38" s="13"/>
      <c r="N38" s="2"/>
      <c r="O38" s="2"/>
      <c r="P38" s="2"/>
      <c r="Q38" s="33">
        <f>0+Q26+Q29+Q32+Q35</f>
        <v>48120</v>
      </c>
      <c r="R38" s="9">
        <f>0+R26+R29+R32+R35</f>
        <v>0</v>
      </c>
      <c r="S38" s="68">
        <f>Q38*(1+J38)+R38</f>
        <v>486310343.99999988</v>
      </c>
    </row>
    <row r="39" thickTop="1" thickBot="1" ht="25" customHeight="1">
      <c r="A39" s="10"/>
      <c r="B39" s="69"/>
      <c r="C39" s="69"/>
      <c r="D39" s="69"/>
      <c r="E39" s="70"/>
      <c r="F39" s="69"/>
      <c r="G39" s="71" t="s">
        <v>140</v>
      </c>
      <c r="H39" s="72">
        <f>0+J26+J29+J32+J35</f>
        <v>48120</v>
      </c>
      <c r="I39" s="71" t="s">
        <v>141</v>
      </c>
      <c r="J39" s="73">
        <f>0+J38</f>
        <v>10105.199999999997</v>
      </c>
      <c r="K39" s="71" t="s">
        <v>142</v>
      </c>
      <c r="L39" s="74">
        <f>0+L38</f>
        <v>58225.199999999997</v>
      </c>
      <c r="M39" s="13"/>
      <c r="N39" s="2"/>
      <c r="O39" s="2"/>
      <c r="P39" s="2"/>
      <c r="Q39" s="2"/>
    </row>
    <row r="40">
      <c r="A40" s="14"/>
      <c r="B40" s="4"/>
      <c r="C40" s="4"/>
      <c r="D40" s="4"/>
      <c r="E40" s="4"/>
      <c r="F40" s="4"/>
      <c r="G40" s="4"/>
      <c r="H40" s="76"/>
      <c r="I40" s="4"/>
      <c r="J40" s="76"/>
      <c r="K40" s="4"/>
      <c r="L40" s="4"/>
      <c r="M40" s="15"/>
      <c r="N40" s="2"/>
      <c r="O40" s="2"/>
      <c r="P40" s="2"/>
      <c r="Q40" s="2"/>
    </row>
    <row r="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2"/>
      <c r="O41" s="2"/>
      <c r="P41" s="2"/>
      <c r="Q41" s="2"/>
    </row>
  </sheetData>
  <mergeCells count="2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0+(H41+H50+H56+H65)</f>
        <v>892845.09000000008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0+H42+H51+H57+H66</f>
        <v>892845.09000000008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1905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ROUND(0+((H41+H50+H56+H65)*1.21),2)</f>
        <v>1080342.5600000001</v>
      </c>
      <c r="K11" s="1"/>
      <c r="L11" s="1"/>
      <c r="M11" s="13"/>
      <c r="N11" s="2"/>
      <c r="O11" s="2"/>
      <c r="P11" s="2"/>
      <c r="Q11" s="33">
        <f>IF(SUM(K20:K23)&gt;0,ROUND(SUM(S20:S23)/SUM(K20:K23)-1,8),0)</f>
        <v>103381.47581465</v>
      </c>
      <c r="R11" s="9">
        <f>AVERAGE(J41,J50,J56,J65)</f>
        <v>46874.364999999976</v>
      </c>
      <c r="S11" s="9">
        <f>J10*(1+Q11)</f>
        <v>92304535923.154007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0+J29+J32+J35+J38</f>
        <v>638831.39000000013</v>
      </c>
      <c r="L20" s="38">
        <f>0+L41</f>
        <v>772985.97999999998</v>
      </c>
      <c r="M20" s="13"/>
      <c r="N20" s="2"/>
      <c r="O20" s="2"/>
      <c r="P20" s="2"/>
      <c r="Q20" s="2"/>
      <c r="S20" s="9">
        <f>S41</f>
        <v>85702802035.970016</v>
      </c>
    </row>
    <row r="21">
      <c r="A21" s="10"/>
      <c r="B21" s="36">
        <v>3</v>
      </c>
      <c r="C21" s="1"/>
      <c r="D21" s="1"/>
      <c r="E21" s="37" t="s">
        <v>1906</v>
      </c>
      <c r="F21" s="1"/>
      <c r="G21" s="1"/>
      <c r="H21" s="1"/>
      <c r="I21" s="1"/>
      <c r="J21" s="1"/>
      <c r="K21" s="38">
        <f>0+J44+J47</f>
        <v>118596.28999999999</v>
      </c>
      <c r="L21" s="38">
        <f>0+L50</f>
        <v>143501.51000000001</v>
      </c>
      <c r="M21" s="13"/>
      <c r="N21" s="2"/>
      <c r="O21" s="2"/>
      <c r="P21" s="2"/>
      <c r="Q21" s="2"/>
      <c r="S21" s="9">
        <f>S50</f>
        <v>2953785289.9238019</v>
      </c>
    </row>
    <row r="22">
      <c r="A22" s="10"/>
      <c r="B22" s="36">
        <v>5</v>
      </c>
      <c r="C22" s="1"/>
      <c r="D22" s="1"/>
      <c r="E22" s="37" t="s">
        <v>194</v>
      </c>
      <c r="F22" s="1"/>
      <c r="G22" s="1"/>
      <c r="H22" s="1"/>
      <c r="I22" s="1"/>
      <c r="J22" s="1"/>
      <c r="K22" s="38">
        <f>0+J53</f>
        <v>3671.1999999999998</v>
      </c>
      <c r="L22" s="38">
        <f>0+L56</f>
        <v>4442.1499999999996</v>
      </c>
      <c r="M22" s="13"/>
      <c r="N22" s="2"/>
      <c r="O22" s="2"/>
      <c r="P22" s="2"/>
      <c r="Q22" s="2"/>
      <c r="S22" s="9">
        <f>S56</f>
        <v>2833982.8399999994</v>
      </c>
    </row>
    <row r="23">
      <c r="A23" s="10"/>
      <c r="B23" s="36">
        <v>7</v>
      </c>
      <c r="C23" s="1"/>
      <c r="D23" s="1"/>
      <c r="E23" s="37" t="s">
        <v>110</v>
      </c>
      <c r="F23" s="1"/>
      <c r="G23" s="1"/>
      <c r="H23" s="1"/>
      <c r="I23" s="1"/>
      <c r="J23" s="1"/>
      <c r="K23" s="38">
        <f>0+J59+J62</f>
        <v>131746.20999999999</v>
      </c>
      <c r="L23" s="38">
        <f>0+L65</f>
        <v>159412.91</v>
      </c>
      <c r="M23" s="13"/>
      <c r="N23" s="2"/>
      <c r="O23" s="2"/>
      <c r="P23" s="2"/>
      <c r="Q23" s="2"/>
      <c r="S23" s="9">
        <f>S65</f>
        <v>3645114614.4170012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28" t="s">
        <v>113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40"/>
      <c r="N26" s="2"/>
      <c r="O26" s="2"/>
      <c r="P26" s="2"/>
      <c r="Q26" s="2"/>
    </row>
    <row r="27" ht="18" customHeight="1">
      <c r="A27" s="10"/>
      <c r="B27" s="34" t="s">
        <v>114</v>
      </c>
      <c r="C27" s="34" t="s">
        <v>106</v>
      </c>
      <c r="D27" s="34" t="s">
        <v>115</v>
      </c>
      <c r="E27" s="34" t="s">
        <v>107</v>
      </c>
      <c r="F27" s="34" t="s">
        <v>116</v>
      </c>
      <c r="G27" s="35" t="s">
        <v>117</v>
      </c>
      <c r="H27" s="23" t="s">
        <v>118</v>
      </c>
      <c r="I27" s="23" t="s">
        <v>119</v>
      </c>
      <c r="J27" s="23" t="s">
        <v>17</v>
      </c>
      <c r="K27" s="35" t="s">
        <v>120</v>
      </c>
      <c r="L27" s="23" t="s">
        <v>18</v>
      </c>
      <c r="M27" s="41"/>
      <c r="N27" s="2"/>
      <c r="O27" s="2"/>
      <c r="P27" s="2"/>
      <c r="Q27" s="2"/>
    </row>
    <row r="28" ht="40" customHeight="1">
      <c r="A28" s="10"/>
      <c r="B28" s="42" t="s">
        <v>143</v>
      </c>
      <c r="C28" s="1"/>
      <c r="D28" s="1"/>
      <c r="E28" s="1"/>
      <c r="F28" s="1"/>
      <c r="G28" s="1"/>
      <c r="H28" s="43"/>
      <c r="I28" s="1"/>
      <c r="J28" s="43"/>
      <c r="K28" s="1"/>
      <c r="L28" s="1"/>
      <c r="M28" s="13"/>
      <c r="N28" s="2"/>
      <c r="O28" s="2"/>
      <c r="P28" s="2"/>
      <c r="Q28" s="2"/>
    </row>
    <row r="29">
      <c r="A29" s="10"/>
      <c r="B29" s="44">
        <v>1025</v>
      </c>
      <c r="C29" s="45" t="s">
        <v>255</v>
      </c>
      <c r="D29" s="45" t="s">
        <v>7</v>
      </c>
      <c r="E29" s="45" t="s">
        <v>256</v>
      </c>
      <c r="F29" s="45" t="s">
        <v>7</v>
      </c>
      <c r="G29" s="46" t="s">
        <v>224</v>
      </c>
      <c r="H29" s="47">
        <v>920.20000000000005</v>
      </c>
      <c r="I29" s="26">
        <v>635.85000000000002</v>
      </c>
      <c r="J29" s="48">
        <f>ROUND(H29*I29,2)</f>
        <v>585109.17000000004</v>
      </c>
      <c r="K29" s="49">
        <v>0.20999999999999999</v>
      </c>
      <c r="L29" s="50">
        <f>ROUND(J29*1.21,2)</f>
        <v>707982.09999999998</v>
      </c>
      <c r="M29" s="13"/>
      <c r="N29" s="2"/>
      <c r="O29" s="2"/>
      <c r="P29" s="2"/>
      <c r="Q29" s="33">
        <f>IF(ISNUMBER(K29),IF(H29&gt;0,IF(I29&gt;0,J29,0),0),0)</f>
        <v>585109.17000000004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1907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1908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1026</v>
      </c>
      <c r="C32" s="45" t="s">
        <v>267</v>
      </c>
      <c r="D32" s="45" t="s">
        <v>7</v>
      </c>
      <c r="E32" s="45" t="s">
        <v>268</v>
      </c>
      <c r="F32" s="45" t="s">
        <v>7</v>
      </c>
      <c r="G32" s="46" t="s">
        <v>169</v>
      </c>
      <c r="H32" s="57">
        <v>782</v>
      </c>
      <c r="I32" s="58">
        <v>21.23</v>
      </c>
      <c r="J32" s="59">
        <f>ROUND(H32*I32,2)</f>
        <v>16601.860000000001</v>
      </c>
      <c r="K32" s="60">
        <v>0.20999999999999999</v>
      </c>
      <c r="L32" s="61">
        <f>ROUND(J32*1.21,2)</f>
        <v>20088.25</v>
      </c>
      <c r="M32" s="13"/>
      <c r="N32" s="2"/>
      <c r="O32" s="2"/>
      <c r="P32" s="2"/>
      <c r="Q32" s="33">
        <f>IF(ISNUMBER(K32),IF(H32&gt;0,IF(I32&gt;0,J32,0),0),0)</f>
        <v>16601.860000000001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268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1027</v>
      </c>
      <c r="C35" s="45" t="s">
        <v>1909</v>
      </c>
      <c r="D35" s="45" t="s">
        <v>7</v>
      </c>
      <c r="E35" s="45" t="s">
        <v>1910</v>
      </c>
      <c r="F35" s="45" t="s">
        <v>7</v>
      </c>
      <c r="G35" s="46" t="s">
        <v>169</v>
      </c>
      <c r="H35" s="57">
        <v>766</v>
      </c>
      <c r="I35" s="58">
        <v>28.48</v>
      </c>
      <c r="J35" s="59">
        <f>ROUND(H35*I35,2)</f>
        <v>21815.68</v>
      </c>
      <c r="K35" s="60">
        <v>0.20999999999999999</v>
      </c>
      <c r="L35" s="61">
        <f>ROUND(J35*1.21,2)</f>
        <v>26396.970000000001</v>
      </c>
      <c r="M35" s="13"/>
      <c r="N35" s="2"/>
      <c r="O35" s="2"/>
      <c r="P35" s="2"/>
      <c r="Q35" s="33">
        <f>IF(ISNUMBER(K35),IF(H35&gt;0,IF(I35&gt;0,J35,0),0),0)</f>
        <v>21815.68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1910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1911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1028</v>
      </c>
      <c r="C38" s="45" t="s">
        <v>1912</v>
      </c>
      <c r="D38" s="45" t="s">
        <v>7</v>
      </c>
      <c r="E38" s="45" t="s">
        <v>1913</v>
      </c>
      <c r="F38" s="45" t="s">
        <v>7</v>
      </c>
      <c r="G38" s="46" t="s">
        <v>169</v>
      </c>
      <c r="H38" s="57">
        <v>766</v>
      </c>
      <c r="I38" s="58">
        <v>19.98</v>
      </c>
      <c r="J38" s="59">
        <f>ROUND(H38*I38,2)</f>
        <v>15304.68</v>
      </c>
      <c r="K38" s="60">
        <v>0.20999999999999999</v>
      </c>
      <c r="L38" s="61">
        <f>ROUND(J38*1.21,2)</f>
        <v>18518.66</v>
      </c>
      <c r="M38" s="13"/>
      <c r="N38" s="2"/>
      <c r="O38" s="2"/>
      <c r="P38" s="2"/>
      <c r="Q38" s="33">
        <f>IF(ISNUMBER(K38),IF(H38&gt;0,IF(I38&gt;0,J38,0),0),0)</f>
        <v>15304.68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1913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1911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 thickBot="1" ht="25" customHeight="1">
      <c r="A41" s="10"/>
      <c r="B41" s="1"/>
      <c r="C41" s="62">
        <v>1</v>
      </c>
      <c r="D41" s="1"/>
      <c r="E41" s="63" t="s">
        <v>109</v>
      </c>
      <c r="F41" s="1"/>
      <c r="G41" s="64" t="s">
        <v>137</v>
      </c>
      <c r="H41" s="65">
        <f>J29+J32+J35+J38</f>
        <v>638831.39000000013</v>
      </c>
      <c r="I41" s="64" t="s">
        <v>138</v>
      </c>
      <c r="J41" s="66">
        <f>(L41-H41)</f>
        <v>134154.58999999985</v>
      </c>
      <c r="K41" s="64" t="s">
        <v>139</v>
      </c>
      <c r="L41" s="67">
        <f>ROUND((J29+J32+J35+J38)*1.21,2)</f>
        <v>772985.97999999998</v>
      </c>
      <c r="M41" s="13"/>
      <c r="N41" s="2"/>
      <c r="O41" s="2"/>
      <c r="P41" s="2"/>
      <c r="Q41" s="33">
        <f>0+Q29+Q32+Q35+Q38</f>
        <v>638831.39000000013</v>
      </c>
      <c r="R41" s="9">
        <f>0+R29+R32+R35+R38</f>
        <v>0</v>
      </c>
      <c r="S41" s="68">
        <f>Q41*(1+J41)+R41</f>
        <v>85702802035.970016</v>
      </c>
    </row>
    <row r="42" thickTop="1" thickBot="1" ht="25" customHeight="1">
      <c r="A42" s="10"/>
      <c r="B42" s="69"/>
      <c r="C42" s="69"/>
      <c r="D42" s="69"/>
      <c r="E42" s="70"/>
      <c r="F42" s="69"/>
      <c r="G42" s="71" t="s">
        <v>140</v>
      </c>
      <c r="H42" s="72">
        <f>0+J29+J32+J35+J38</f>
        <v>638831.39000000013</v>
      </c>
      <c r="I42" s="71" t="s">
        <v>141</v>
      </c>
      <c r="J42" s="73">
        <f>0+J41</f>
        <v>134154.58999999985</v>
      </c>
      <c r="K42" s="71" t="s">
        <v>142</v>
      </c>
      <c r="L42" s="74">
        <f>0+L41</f>
        <v>772985.97999999998</v>
      </c>
      <c r="M42" s="13"/>
      <c r="N42" s="2"/>
      <c r="O42" s="2"/>
      <c r="P42" s="2"/>
      <c r="Q42" s="2"/>
    </row>
    <row r="43" ht="40" customHeight="1">
      <c r="A43" s="10"/>
      <c r="B43" s="75" t="s">
        <v>1914</v>
      </c>
      <c r="C43" s="1"/>
      <c r="D43" s="1"/>
      <c r="E43" s="1"/>
      <c r="F43" s="1"/>
      <c r="G43" s="1"/>
      <c r="H43" s="43"/>
      <c r="I43" s="1"/>
      <c r="J43" s="43"/>
      <c r="K43" s="1"/>
      <c r="L43" s="1"/>
      <c r="M43" s="13"/>
      <c r="N43" s="2"/>
      <c r="O43" s="2"/>
      <c r="P43" s="2"/>
      <c r="Q43" s="2"/>
    </row>
    <row r="44">
      <c r="A44" s="10"/>
      <c r="B44" s="44">
        <v>1029</v>
      </c>
      <c r="C44" s="45" t="s">
        <v>726</v>
      </c>
      <c r="D44" s="45" t="s">
        <v>7</v>
      </c>
      <c r="E44" s="45" t="s">
        <v>727</v>
      </c>
      <c r="F44" s="45" t="s">
        <v>7</v>
      </c>
      <c r="G44" s="46" t="s">
        <v>728</v>
      </c>
      <c r="H44" s="47">
        <v>87.599999999999994</v>
      </c>
      <c r="I44" s="26">
        <v>1171.6800000000001</v>
      </c>
      <c r="J44" s="48">
        <f>ROUND(H44*I44,2)</f>
        <v>102639.17</v>
      </c>
      <c r="K44" s="49">
        <v>0.20999999999999999</v>
      </c>
      <c r="L44" s="50">
        <f>ROUND(J44*1.21,2)</f>
        <v>124193.39999999999</v>
      </c>
      <c r="M44" s="13"/>
      <c r="N44" s="2"/>
      <c r="O44" s="2"/>
      <c r="P44" s="2"/>
      <c r="Q44" s="33">
        <f>IF(ISNUMBER(K44),IF(H44&gt;0,IF(I44&gt;0,J44,0),0),0)</f>
        <v>102639.17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1915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1916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1030</v>
      </c>
      <c r="C47" s="45" t="s">
        <v>730</v>
      </c>
      <c r="D47" s="45" t="s">
        <v>7</v>
      </c>
      <c r="E47" s="45" t="s">
        <v>731</v>
      </c>
      <c r="F47" s="45" t="s">
        <v>7</v>
      </c>
      <c r="G47" s="46" t="s">
        <v>728</v>
      </c>
      <c r="H47" s="57">
        <v>12</v>
      </c>
      <c r="I47" s="58">
        <v>1329.76</v>
      </c>
      <c r="J47" s="59">
        <f>ROUND(H47*I47,2)</f>
        <v>15957.120000000001</v>
      </c>
      <c r="K47" s="60">
        <v>0.20999999999999999</v>
      </c>
      <c r="L47" s="61">
        <f>ROUND(J47*1.21,2)</f>
        <v>19308.119999999999</v>
      </c>
      <c r="M47" s="13"/>
      <c r="N47" s="2"/>
      <c r="O47" s="2"/>
      <c r="P47" s="2"/>
      <c r="Q47" s="33">
        <f>IF(ISNUMBER(K47),IF(H47&gt;0,IF(I47&gt;0,J47,0),0),0)</f>
        <v>15957.120000000001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1915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7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 thickBot="1" ht="25" customHeight="1">
      <c r="A50" s="10"/>
      <c r="B50" s="1"/>
      <c r="C50" s="62">
        <v>3</v>
      </c>
      <c r="D50" s="1"/>
      <c r="E50" s="63" t="s">
        <v>1906</v>
      </c>
      <c r="F50" s="1"/>
      <c r="G50" s="64" t="s">
        <v>137</v>
      </c>
      <c r="H50" s="65">
        <f>J44+J47</f>
        <v>118596.28999999999</v>
      </c>
      <c r="I50" s="64" t="s">
        <v>138</v>
      </c>
      <c r="J50" s="66">
        <f>(L50-H50)</f>
        <v>24905.220000000016</v>
      </c>
      <c r="K50" s="64" t="s">
        <v>139</v>
      </c>
      <c r="L50" s="67">
        <f>ROUND((J44+J47)*1.21,2)</f>
        <v>143501.51000000001</v>
      </c>
      <c r="M50" s="13"/>
      <c r="N50" s="2"/>
      <c r="O50" s="2"/>
      <c r="P50" s="2"/>
      <c r="Q50" s="33">
        <f>0+Q44+Q47</f>
        <v>118596.28999999999</v>
      </c>
      <c r="R50" s="9">
        <f>0+R44+R47</f>
        <v>0</v>
      </c>
      <c r="S50" s="68">
        <f>Q50*(1+J50)+R50</f>
        <v>2953785289.9238019</v>
      </c>
    </row>
    <row r="51" thickTop="1" thickBot="1" ht="25" customHeight="1">
      <c r="A51" s="10"/>
      <c r="B51" s="69"/>
      <c r="C51" s="69"/>
      <c r="D51" s="69"/>
      <c r="E51" s="70"/>
      <c r="F51" s="69"/>
      <c r="G51" s="71" t="s">
        <v>140</v>
      </c>
      <c r="H51" s="72">
        <f>0+J44+J47</f>
        <v>118596.28999999999</v>
      </c>
      <c r="I51" s="71" t="s">
        <v>141</v>
      </c>
      <c r="J51" s="73">
        <f>0+J50</f>
        <v>24905.220000000016</v>
      </c>
      <c r="K51" s="71" t="s">
        <v>142</v>
      </c>
      <c r="L51" s="74">
        <f>0+L50</f>
        <v>143501.51000000001</v>
      </c>
      <c r="M51" s="13"/>
      <c r="N51" s="2"/>
      <c r="O51" s="2"/>
      <c r="P51" s="2"/>
      <c r="Q51" s="2"/>
    </row>
    <row r="52" ht="40" customHeight="1">
      <c r="A52" s="10"/>
      <c r="B52" s="75" t="s">
        <v>318</v>
      </c>
      <c r="C52" s="1"/>
      <c r="D52" s="1"/>
      <c r="E52" s="1"/>
      <c r="F52" s="1"/>
      <c r="G52" s="1"/>
      <c r="H52" s="43"/>
      <c r="I52" s="1"/>
      <c r="J52" s="43"/>
      <c r="K52" s="1"/>
      <c r="L52" s="1"/>
      <c r="M52" s="13"/>
      <c r="N52" s="2"/>
      <c r="O52" s="2"/>
      <c r="P52" s="2"/>
      <c r="Q52" s="2"/>
    </row>
    <row r="53">
      <c r="A53" s="10"/>
      <c r="B53" s="44">
        <v>1031</v>
      </c>
      <c r="C53" s="45" t="s">
        <v>1917</v>
      </c>
      <c r="D53" s="45" t="s">
        <v>7</v>
      </c>
      <c r="E53" s="45" t="s">
        <v>1918</v>
      </c>
      <c r="F53" s="45" t="s">
        <v>7</v>
      </c>
      <c r="G53" s="46" t="s">
        <v>169</v>
      </c>
      <c r="H53" s="47">
        <v>16</v>
      </c>
      <c r="I53" s="26">
        <v>229.44999999999999</v>
      </c>
      <c r="J53" s="48">
        <f>ROUND(H53*I53,2)</f>
        <v>3671.1999999999998</v>
      </c>
      <c r="K53" s="49">
        <v>0.20999999999999999</v>
      </c>
      <c r="L53" s="50">
        <f>ROUND(J53*1.21,2)</f>
        <v>4442.1499999999996</v>
      </c>
      <c r="M53" s="13"/>
      <c r="N53" s="2"/>
      <c r="O53" s="2"/>
      <c r="P53" s="2"/>
      <c r="Q53" s="33">
        <f>IF(ISNUMBER(K53),IF(H53&gt;0,IF(I53&gt;0,J53,0),0),0)</f>
        <v>3671.1999999999998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1919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7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 thickBot="1" ht="25" customHeight="1">
      <c r="A56" s="10"/>
      <c r="B56" s="1"/>
      <c r="C56" s="62">
        <v>5</v>
      </c>
      <c r="D56" s="1"/>
      <c r="E56" s="63" t="s">
        <v>194</v>
      </c>
      <c r="F56" s="1"/>
      <c r="G56" s="64" t="s">
        <v>137</v>
      </c>
      <c r="H56" s="65">
        <f>0+J53</f>
        <v>3671.1999999999998</v>
      </c>
      <c r="I56" s="64" t="s">
        <v>138</v>
      </c>
      <c r="J56" s="66">
        <f>(L56-H56)</f>
        <v>770.94999999999982</v>
      </c>
      <c r="K56" s="64" t="s">
        <v>139</v>
      </c>
      <c r="L56" s="67">
        <f>ROUND((0+J53)*1.21,2)</f>
        <v>4442.1499999999996</v>
      </c>
      <c r="M56" s="13"/>
      <c r="N56" s="2"/>
      <c r="O56" s="2"/>
      <c r="P56" s="2"/>
      <c r="Q56" s="33">
        <f>0+Q53</f>
        <v>3671.1999999999998</v>
      </c>
      <c r="R56" s="9">
        <f>0+R53</f>
        <v>0</v>
      </c>
      <c r="S56" s="68">
        <f>Q56*(1+J56)+R56</f>
        <v>2833982.8399999994</v>
      </c>
    </row>
    <row r="57" thickTop="1" thickBot="1" ht="25" customHeight="1">
      <c r="A57" s="10"/>
      <c r="B57" s="69"/>
      <c r="C57" s="69"/>
      <c r="D57" s="69"/>
      <c r="E57" s="70"/>
      <c r="F57" s="69"/>
      <c r="G57" s="71" t="s">
        <v>140</v>
      </c>
      <c r="H57" s="72">
        <f>0+J53</f>
        <v>3671.1999999999998</v>
      </c>
      <c r="I57" s="71" t="s">
        <v>141</v>
      </c>
      <c r="J57" s="73">
        <f>0+J56</f>
        <v>770.94999999999982</v>
      </c>
      <c r="K57" s="71" t="s">
        <v>142</v>
      </c>
      <c r="L57" s="74">
        <f>0+L56</f>
        <v>4442.1499999999996</v>
      </c>
      <c r="M57" s="13"/>
      <c r="N57" s="2"/>
      <c r="O57" s="2"/>
      <c r="P57" s="2"/>
      <c r="Q57" s="2"/>
    </row>
    <row r="58" ht="40" customHeight="1">
      <c r="A58" s="10"/>
      <c r="B58" s="75" t="s">
        <v>166</v>
      </c>
      <c r="C58" s="1"/>
      <c r="D58" s="1"/>
      <c r="E58" s="1"/>
      <c r="F58" s="1"/>
      <c r="G58" s="1"/>
      <c r="H58" s="43"/>
      <c r="I58" s="1"/>
      <c r="J58" s="43"/>
      <c r="K58" s="1"/>
      <c r="L58" s="1"/>
      <c r="M58" s="13"/>
      <c r="N58" s="2"/>
      <c r="O58" s="2"/>
      <c r="P58" s="2"/>
      <c r="Q58" s="2"/>
    </row>
    <row r="59">
      <c r="A59" s="10"/>
      <c r="B59" s="44">
        <v>1032</v>
      </c>
      <c r="C59" s="45" t="s">
        <v>740</v>
      </c>
      <c r="D59" s="45" t="s">
        <v>7</v>
      </c>
      <c r="E59" s="45" t="s">
        <v>741</v>
      </c>
      <c r="F59" s="45" t="s">
        <v>7</v>
      </c>
      <c r="G59" s="46" t="s">
        <v>169</v>
      </c>
      <c r="H59" s="47">
        <v>239.80000000000001</v>
      </c>
      <c r="I59" s="26">
        <v>285.04000000000002</v>
      </c>
      <c r="J59" s="48">
        <f>ROUND(H59*I59,2)</f>
        <v>68352.589999999997</v>
      </c>
      <c r="K59" s="49">
        <v>0.20999999999999999</v>
      </c>
      <c r="L59" s="50">
        <f>ROUND(J59*1.21,2)</f>
        <v>82706.630000000005</v>
      </c>
      <c r="M59" s="13"/>
      <c r="N59" s="2"/>
      <c r="O59" s="2"/>
      <c r="P59" s="2"/>
      <c r="Q59" s="33">
        <f>IF(ISNUMBER(K59),IF(H59&gt;0,IF(I59&gt;0,J59,0),0),0)</f>
        <v>68352.589999999997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1920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1921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>
      <c r="A62" s="10"/>
      <c r="B62" s="44">
        <v>1033</v>
      </c>
      <c r="C62" s="45" t="s">
        <v>744</v>
      </c>
      <c r="D62" s="45" t="s">
        <v>7</v>
      </c>
      <c r="E62" s="45" t="s">
        <v>745</v>
      </c>
      <c r="F62" s="45" t="s">
        <v>7</v>
      </c>
      <c r="G62" s="46" t="s">
        <v>169</v>
      </c>
      <c r="H62" s="57">
        <v>12.6</v>
      </c>
      <c r="I62" s="58">
        <v>5031.2399999999998</v>
      </c>
      <c r="J62" s="59">
        <f>ROUND(H62*I62,2)</f>
        <v>63393.620000000003</v>
      </c>
      <c r="K62" s="60">
        <v>0.20999999999999999</v>
      </c>
      <c r="L62" s="61">
        <f>ROUND(J62*1.21,2)</f>
        <v>76706.279999999999</v>
      </c>
      <c r="M62" s="13"/>
      <c r="N62" s="2"/>
      <c r="O62" s="2"/>
      <c r="P62" s="2"/>
      <c r="Q62" s="33">
        <f>IF(ISNUMBER(K62),IF(H62&gt;0,IF(I62&gt;0,J62,0),0),0)</f>
        <v>63393.620000000003</v>
      </c>
      <c r="R62" s="9">
        <f>IF(ISNUMBER(K62)=FALSE,J62,0)</f>
        <v>0</v>
      </c>
    </row>
    <row r="63">
      <c r="A63" s="10"/>
      <c r="B63" s="51" t="s">
        <v>125</v>
      </c>
      <c r="C63" s="1"/>
      <c r="D63" s="1"/>
      <c r="E63" s="52" t="s">
        <v>1922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127</v>
      </c>
      <c r="C64" s="54"/>
      <c r="D64" s="54"/>
      <c r="E64" s="55" t="s">
        <v>1923</v>
      </c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 thickBot="1" ht="25" customHeight="1">
      <c r="A65" s="10"/>
      <c r="B65" s="1"/>
      <c r="C65" s="62">
        <v>7</v>
      </c>
      <c r="D65" s="1"/>
      <c r="E65" s="63" t="s">
        <v>110</v>
      </c>
      <c r="F65" s="1"/>
      <c r="G65" s="64" t="s">
        <v>137</v>
      </c>
      <c r="H65" s="65">
        <f>J59+J62</f>
        <v>131746.20999999999</v>
      </c>
      <c r="I65" s="64" t="s">
        <v>138</v>
      </c>
      <c r="J65" s="66">
        <f>(L65-H65)</f>
        <v>27666.700000000012</v>
      </c>
      <c r="K65" s="64" t="s">
        <v>139</v>
      </c>
      <c r="L65" s="67">
        <f>ROUND((J59+J62)*1.21,2)</f>
        <v>159412.91</v>
      </c>
      <c r="M65" s="13"/>
      <c r="N65" s="2"/>
      <c r="O65" s="2"/>
      <c r="P65" s="2"/>
      <c r="Q65" s="33">
        <f>0+Q59+Q62</f>
        <v>131746.20999999999</v>
      </c>
      <c r="R65" s="9">
        <f>0+R59+R62</f>
        <v>0</v>
      </c>
      <c r="S65" s="68">
        <f>Q65*(1+J65)+R65</f>
        <v>3645114614.4170012</v>
      </c>
    </row>
    <row r="66" thickTop="1" thickBot="1" ht="25" customHeight="1">
      <c r="A66" s="10"/>
      <c r="B66" s="69"/>
      <c r="C66" s="69"/>
      <c r="D66" s="69"/>
      <c r="E66" s="70"/>
      <c r="F66" s="69"/>
      <c r="G66" s="71" t="s">
        <v>140</v>
      </c>
      <c r="H66" s="72">
        <f>0+J59+J62</f>
        <v>131746.20999999999</v>
      </c>
      <c r="I66" s="71" t="s">
        <v>141</v>
      </c>
      <c r="J66" s="73">
        <f>0+J65</f>
        <v>27666.700000000012</v>
      </c>
      <c r="K66" s="71" t="s">
        <v>142</v>
      </c>
      <c r="L66" s="74">
        <f>0+L65</f>
        <v>159412.91</v>
      </c>
      <c r="M66" s="13"/>
      <c r="N66" s="2"/>
      <c r="O66" s="2"/>
      <c r="P66" s="2"/>
      <c r="Q66" s="2"/>
    </row>
    <row r="67">
      <c r="A67" s="14"/>
      <c r="B67" s="4"/>
      <c r="C67" s="4"/>
      <c r="D67" s="4"/>
      <c r="E67" s="4"/>
      <c r="F67" s="4"/>
      <c r="G67" s="4"/>
      <c r="H67" s="76"/>
      <c r="I67" s="4"/>
      <c r="J67" s="76"/>
      <c r="K67" s="4"/>
      <c r="L67" s="4"/>
      <c r="M67" s="15"/>
      <c r="N67" s="2"/>
      <c r="O67" s="2"/>
      <c r="P67" s="2"/>
      <c r="Q67" s="2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"/>
      <c r="O68" s="2"/>
      <c r="P68" s="2"/>
      <c r="Q68" s="2"/>
    </row>
  </sheetData>
  <mergeCells count="3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5:C26"/>
    <mergeCell ref="B30:D30"/>
    <mergeCell ref="B31:D31"/>
    <mergeCell ref="B33:D33"/>
    <mergeCell ref="B34:D34"/>
    <mergeCell ref="B36:D36"/>
    <mergeCell ref="B37:D37"/>
    <mergeCell ref="B39:D39"/>
    <mergeCell ref="B40:D40"/>
    <mergeCell ref="B28:L28"/>
    <mergeCell ref="B20:D20"/>
    <mergeCell ref="B45:D45"/>
    <mergeCell ref="B46:D46"/>
    <mergeCell ref="B48:D48"/>
    <mergeCell ref="B49:D49"/>
    <mergeCell ref="B43:L43"/>
    <mergeCell ref="B21:D21"/>
    <mergeCell ref="B54:D54"/>
    <mergeCell ref="B55:D55"/>
    <mergeCell ref="B52:L52"/>
    <mergeCell ref="B22:D22"/>
    <mergeCell ref="B60:D60"/>
    <mergeCell ref="B61:D61"/>
    <mergeCell ref="B63:D63"/>
    <mergeCell ref="B64:D64"/>
    <mergeCell ref="B58:L58"/>
    <mergeCell ref="B23:D2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0+(H53+H92+H116+H143)</f>
        <v>1186347.8999999999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0+H54+H93+H117+H144</f>
        <v>1186347.8999999999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539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ROUND(0+((H53+H92+H116+H143)*1.21),2)</f>
        <v>1435480.96</v>
      </c>
      <c r="K11" s="1"/>
      <c r="L11" s="1"/>
      <c r="M11" s="13"/>
      <c r="N11" s="2"/>
      <c r="O11" s="2"/>
      <c r="P11" s="2"/>
      <c r="Q11" s="33">
        <f>IF(SUM(K20:K23)&gt;0,ROUND(SUM(S20:S23)/SUM(K20:K23)-1,8),0)</f>
        <v>89656.026703590003</v>
      </c>
      <c r="R11" s="9">
        <f>AVERAGE(J53,J92,J116,J143)</f>
        <v>62283.267500000002</v>
      </c>
      <c r="S11" s="9">
        <f>J10*(1+Q11)</f>
        <v>106364425350.04791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0+J29+J32+J35+J38+J41+J44+J47+J50</f>
        <v>57600</v>
      </c>
      <c r="L20" s="38">
        <f>0+L53</f>
        <v>69696</v>
      </c>
      <c r="M20" s="13"/>
      <c r="N20" s="2"/>
      <c r="O20" s="2"/>
      <c r="P20" s="2"/>
      <c r="Q20" s="2"/>
      <c r="S20" s="9">
        <f>S53</f>
        <v>696787200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0+J56+J59+J62+J65+J68+J71+J74+J77+J80+J83+J86+J89</f>
        <v>218543.70000000001</v>
      </c>
      <c r="L21" s="38">
        <f>0+L92</f>
        <v>264437.88</v>
      </c>
      <c r="M21" s="13"/>
      <c r="N21" s="2"/>
      <c r="O21" s="2"/>
      <c r="P21" s="2"/>
      <c r="Q21" s="2"/>
      <c r="S21" s="9">
        <f>S92</f>
        <v>10030102449.365999</v>
      </c>
    </row>
    <row r="22">
      <c r="A22" s="10"/>
      <c r="B22" s="36">
        <v>5</v>
      </c>
      <c r="C22" s="1"/>
      <c r="D22" s="1"/>
      <c r="E22" s="37" t="s">
        <v>194</v>
      </c>
      <c r="F22" s="1"/>
      <c r="G22" s="1"/>
      <c r="H22" s="1"/>
      <c r="I22" s="1"/>
      <c r="J22" s="1"/>
      <c r="K22" s="38">
        <f>0+J95+J98+J101+J104+J107+J110+J113</f>
        <v>598588.41000000003</v>
      </c>
      <c r="L22" s="38">
        <f>0+L116</f>
        <v>724291.97999999998</v>
      </c>
      <c r="M22" s="13"/>
      <c r="N22" s="2"/>
      <c r="O22" s="2"/>
      <c r="P22" s="2"/>
      <c r="Q22" s="2"/>
      <c r="S22" s="9">
        <f>S116</f>
        <v>75245298686.033676</v>
      </c>
    </row>
    <row r="23">
      <c r="A23" s="10"/>
      <c r="B23" s="36">
        <v>9</v>
      </c>
      <c r="C23" s="1"/>
      <c r="D23" s="1"/>
      <c r="E23" s="37" t="s">
        <v>112</v>
      </c>
      <c r="F23" s="1"/>
      <c r="G23" s="1"/>
      <c r="H23" s="1"/>
      <c r="I23" s="1"/>
      <c r="J23" s="1"/>
      <c r="K23" s="38">
        <f>0+J119+J122+J125+J128+J131+J134+J137+J140</f>
        <v>311615.78999999992</v>
      </c>
      <c r="L23" s="38">
        <f>0+L143</f>
        <v>377055.10999999999</v>
      </c>
      <c r="M23" s="13"/>
      <c r="N23" s="2"/>
      <c r="O23" s="2"/>
      <c r="P23" s="2"/>
      <c r="Q23" s="2"/>
      <c r="S23" s="9">
        <f>S143</f>
        <v>20392237014.652817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28" t="s">
        <v>113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40"/>
      <c r="N26" s="2"/>
      <c r="O26" s="2"/>
      <c r="P26" s="2"/>
      <c r="Q26" s="2"/>
    </row>
    <row r="27" ht="18" customHeight="1">
      <c r="A27" s="10"/>
      <c r="B27" s="34" t="s">
        <v>114</v>
      </c>
      <c r="C27" s="34" t="s">
        <v>106</v>
      </c>
      <c r="D27" s="34" t="s">
        <v>115</v>
      </c>
      <c r="E27" s="34" t="s">
        <v>107</v>
      </c>
      <c r="F27" s="34" t="s">
        <v>116</v>
      </c>
      <c r="G27" s="35" t="s">
        <v>117</v>
      </c>
      <c r="H27" s="23" t="s">
        <v>118</v>
      </c>
      <c r="I27" s="23" t="s">
        <v>119</v>
      </c>
      <c r="J27" s="23" t="s">
        <v>17</v>
      </c>
      <c r="K27" s="35" t="s">
        <v>120</v>
      </c>
      <c r="L27" s="23" t="s">
        <v>18</v>
      </c>
      <c r="M27" s="41"/>
      <c r="N27" s="2"/>
      <c r="O27" s="2"/>
      <c r="P27" s="2"/>
      <c r="Q27" s="2"/>
    </row>
    <row r="28" ht="40" customHeight="1">
      <c r="A28" s="10"/>
      <c r="B28" s="42" t="s">
        <v>121</v>
      </c>
      <c r="C28" s="1"/>
      <c r="D28" s="1"/>
      <c r="E28" s="1"/>
      <c r="F28" s="1"/>
      <c r="G28" s="1"/>
      <c r="H28" s="43"/>
      <c r="I28" s="1"/>
      <c r="J28" s="43"/>
      <c r="K28" s="1"/>
      <c r="L28" s="1"/>
      <c r="M28" s="13"/>
      <c r="N28" s="2"/>
      <c r="O28" s="2"/>
      <c r="P28" s="2"/>
      <c r="Q28" s="2"/>
    </row>
    <row r="29">
      <c r="A29" s="10"/>
      <c r="B29" s="44">
        <v>162</v>
      </c>
      <c r="C29" s="45" t="s">
        <v>195</v>
      </c>
      <c r="D29" s="45"/>
      <c r="E29" s="45" t="s">
        <v>196</v>
      </c>
      <c r="F29" s="45" t="s">
        <v>7</v>
      </c>
      <c r="G29" s="46" t="s">
        <v>124</v>
      </c>
      <c r="H29" s="47">
        <v>1</v>
      </c>
      <c r="I29" s="26">
        <v>2500</v>
      </c>
      <c r="J29" s="48">
        <f>ROUND(H29*I29,2)</f>
        <v>2500</v>
      </c>
      <c r="K29" s="49">
        <v>0.20999999999999999</v>
      </c>
      <c r="L29" s="50">
        <f>ROUND(J29*1.21,2)</f>
        <v>3025</v>
      </c>
      <c r="M29" s="13"/>
      <c r="N29" s="2"/>
      <c r="O29" s="2"/>
      <c r="P29" s="2"/>
      <c r="Q29" s="33">
        <f>IF(ISNUMBER(K29),IF(H29&gt;0,IF(I29&gt;0,J29,0),0),0)</f>
        <v>2500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197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7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163</v>
      </c>
      <c r="C32" s="45" t="s">
        <v>198</v>
      </c>
      <c r="D32" s="45" t="s">
        <v>199</v>
      </c>
      <c r="E32" s="45" t="s">
        <v>200</v>
      </c>
      <c r="F32" s="45" t="s">
        <v>7</v>
      </c>
      <c r="G32" s="46" t="s">
        <v>124</v>
      </c>
      <c r="H32" s="57">
        <v>1</v>
      </c>
      <c r="I32" s="58">
        <v>6650</v>
      </c>
      <c r="J32" s="59">
        <f>ROUND(H32*I32,2)</f>
        <v>6650</v>
      </c>
      <c r="K32" s="60">
        <v>0.20999999999999999</v>
      </c>
      <c r="L32" s="61">
        <f>ROUND(J32*1.21,2)</f>
        <v>8046.5</v>
      </c>
      <c r="M32" s="13"/>
      <c r="N32" s="2"/>
      <c r="O32" s="2"/>
      <c r="P32" s="2"/>
      <c r="Q32" s="33">
        <f>IF(ISNUMBER(K32),IF(H32&gt;0,IF(I32&gt;0,J32,0),0),0)</f>
        <v>6650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201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164</v>
      </c>
      <c r="C35" s="45" t="s">
        <v>198</v>
      </c>
      <c r="D35" s="45" t="s">
        <v>202</v>
      </c>
      <c r="E35" s="45" t="s">
        <v>200</v>
      </c>
      <c r="F35" s="45" t="s">
        <v>7</v>
      </c>
      <c r="G35" s="46" t="s">
        <v>124</v>
      </c>
      <c r="H35" s="57">
        <v>1</v>
      </c>
      <c r="I35" s="58">
        <v>4450</v>
      </c>
      <c r="J35" s="59">
        <f>ROUND(H35*I35,2)</f>
        <v>4450</v>
      </c>
      <c r="K35" s="60">
        <v>0.20999999999999999</v>
      </c>
      <c r="L35" s="61">
        <f>ROUND(J35*1.21,2)</f>
        <v>5384.5</v>
      </c>
      <c r="M35" s="13"/>
      <c r="N35" s="2"/>
      <c r="O35" s="2"/>
      <c r="P35" s="2"/>
      <c r="Q35" s="33">
        <f>IF(ISNUMBER(K35),IF(H35&gt;0,IF(I35&gt;0,J35,0),0),0)</f>
        <v>4450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203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7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165</v>
      </c>
      <c r="C38" s="45" t="s">
        <v>204</v>
      </c>
      <c r="D38" s="45"/>
      <c r="E38" s="45" t="s">
        <v>205</v>
      </c>
      <c r="F38" s="45" t="s">
        <v>7</v>
      </c>
      <c r="G38" s="46" t="s">
        <v>124</v>
      </c>
      <c r="H38" s="57">
        <v>1</v>
      </c>
      <c r="I38" s="58">
        <v>22000</v>
      </c>
      <c r="J38" s="59">
        <f>ROUND(H38*I38,2)</f>
        <v>22000</v>
      </c>
      <c r="K38" s="60">
        <v>0.20999999999999999</v>
      </c>
      <c r="L38" s="61">
        <f>ROUND(J38*1.21,2)</f>
        <v>26620</v>
      </c>
      <c r="M38" s="13"/>
      <c r="N38" s="2"/>
      <c r="O38" s="2"/>
      <c r="P38" s="2"/>
      <c r="Q38" s="33">
        <f>IF(ISNUMBER(K38),IF(H38&gt;0,IF(I38&gt;0,J38,0),0),0)</f>
        <v>22000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206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166</v>
      </c>
      <c r="C41" s="45" t="s">
        <v>207</v>
      </c>
      <c r="D41" s="45"/>
      <c r="E41" s="45" t="s">
        <v>208</v>
      </c>
      <c r="F41" s="45" t="s">
        <v>7</v>
      </c>
      <c r="G41" s="46" t="s">
        <v>124</v>
      </c>
      <c r="H41" s="57">
        <v>1</v>
      </c>
      <c r="I41" s="58">
        <v>2500</v>
      </c>
      <c r="J41" s="59">
        <f>ROUND(H41*I41,2)</f>
        <v>2500</v>
      </c>
      <c r="K41" s="60">
        <v>0.20999999999999999</v>
      </c>
      <c r="L41" s="61">
        <f>ROUND(J41*1.21,2)</f>
        <v>3025</v>
      </c>
      <c r="M41" s="13"/>
      <c r="N41" s="2"/>
      <c r="O41" s="2"/>
      <c r="P41" s="2"/>
      <c r="Q41" s="33">
        <f>IF(ISNUMBER(K41),IF(H41&gt;0,IF(I41&gt;0,J41,0),0),0)</f>
        <v>2500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209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7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167</v>
      </c>
      <c r="C44" s="45" t="s">
        <v>210</v>
      </c>
      <c r="D44" s="45"/>
      <c r="E44" s="45" t="s">
        <v>211</v>
      </c>
      <c r="F44" s="45" t="s">
        <v>7</v>
      </c>
      <c r="G44" s="46" t="s">
        <v>124</v>
      </c>
      <c r="H44" s="57">
        <v>1</v>
      </c>
      <c r="I44" s="58">
        <v>500</v>
      </c>
      <c r="J44" s="59">
        <f>ROUND(H44*I44,2)</f>
        <v>500</v>
      </c>
      <c r="K44" s="60">
        <v>0.20999999999999999</v>
      </c>
      <c r="L44" s="61">
        <f>ROUND(J44*1.21,2)</f>
        <v>605</v>
      </c>
      <c r="M44" s="13"/>
      <c r="N44" s="2"/>
      <c r="O44" s="2"/>
      <c r="P44" s="2"/>
      <c r="Q44" s="33">
        <f>IF(ISNUMBER(K44),IF(H44&gt;0,IF(I44&gt;0,J44,0),0),0)</f>
        <v>500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7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7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168</v>
      </c>
      <c r="C47" s="45" t="s">
        <v>212</v>
      </c>
      <c r="D47" s="45"/>
      <c r="E47" s="45" t="s">
        <v>213</v>
      </c>
      <c r="F47" s="45" t="s">
        <v>7</v>
      </c>
      <c r="G47" s="46" t="s">
        <v>124</v>
      </c>
      <c r="H47" s="57">
        <v>1</v>
      </c>
      <c r="I47" s="58">
        <v>9000</v>
      </c>
      <c r="J47" s="59">
        <f>ROUND(H47*I47,2)</f>
        <v>9000</v>
      </c>
      <c r="K47" s="60">
        <v>0.20999999999999999</v>
      </c>
      <c r="L47" s="61">
        <f>ROUND(J47*1.21,2)</f>
        <v>10890</v>
      </c>
      <c r="M47" s="13"/>
      <c r="N47" s="2"/>
      <c r="O47" s="2"/>
      <c r="P47" s="2"/>
      <c r="Q47" s="33">
        <f>IF(ISNUMBER(K47),IF(H47&gt;0,IF(I47&gt;0,J47,0),0),0)</f>
        <v>9000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7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7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>
      <c r="A50" s="10"/>
      <c r="B50" s="44">
        <v>169</v>
      </c>
      <c r="C50" s="45" t="s">
        <v>220</v>
      </c>
      <c r="D50" s="45"/>
      <c r="E50" s="45" t="s">
        <v>221</v>
      </c>
      <c r="F50" s="45" t="s">
        <v>7</v>
      </c>
      <c r="G50" s="46" t="s">
        <v>124</v>
      </c>
      <c r="H50" s="57">
        <v>1</v>
      </c>
      <c r="I50" s="58">
        <v>10000</v>
      </c>
      <c r="J50" s="59">
        <f>ROUND(H50*I50,2)</f>
        <v>10000</v>
      </c>
      <c r="K50" s="60">
        <v>0.20999999999999999</v>
      </c>
      <c r="L50" s="61">
        <f>ROUND(J50*1.21,2)</f>
        <v>12100</v>
      </c>
      <c r="M50" s="13"/>
      <c r="N50" s="2"/>
      <c r="O50" s="2"/>
      <c r="P50" s="2"/>
      <c r="Q50" s="33">
        <f>IF(ISNUMBER(K50),IF(H50&gt;0,IF(I50&gt;0,J50,0),0),0)</f>
        <v>10000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7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7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 thickBot="1" ht="25" customHeight="1">
      <c r="A53" s="10"/>
      <c r="B53" s="1"/>
      <c r="C53" s="62">
        <v>0</v>
      </c>
      <c r="D53" s="1"/>
      <c r="E53" s="63" t="s">
        <v>108</v>
      </c>
      <c r="F53" s="1"/>
      <c r="G53" s="64" t="s">
        <v>137</v>
      </c>
      <c r="H53" s="65">
        <f>J29+J32+J35+J38+J41+J44+J47+J50</f>
        <v>57600</v>
      </c>
      <c r="I53" s="64" t="s">
        <v>138</v>
      </c>
      <c r="J53" s="66">
        <f>(L53-H53)</f>
        <v>12096</v>
      </c>
      <c r="K53" s="64" t="s">
        <v>139</v>
      </c>
      <c r="L53" s="67">
        <f>ROUND((J29+J32+J35+J38+J41+J44+J47+J50)*1.21,2)</f>
        <v>69696</v>
      </c>
      <c r="M53" s="13"/>
      <c r="N53" s="2"/>
      <c r="O53" s="2"/>
      <c r="P53" s="2"/>
      <c r="Q53" s="33">
        <f>0+Q29+Q32+Q35+Q38+Q41+Q44+Q47+Q50</f>
        <v>57600</v>
      </c>
      <c r="R53" s="9">
        <f>0+R29+R32+R35+R38+R41+R44+R47+R50</f>
        <v>0</v>
      </c>
      <c r="S53" s="68">
        <f>Q53*(1+J53)+R53</f>
        <v>696787200</v>
      </c>
    </row>
    <row r="54" thickTop="1" thickBot="1" ht="25" customHeight="1">
      <c r="A54" s="10"/>
      <c r="B54" s="69"/>
      <c r="C54" s="69"/>
      <c r="D54" s="69"/>
      <c r="E54" s="70"/>
      <c r="F54" s="69"/>
      <c r="G54" s="71" t="s">
        <v>140</v>
      </c>
      <c r="H54" s="72">
        <f>0+J29+J32+J35+J38+J41+J44+J47+J50</f>
        <v>57600</v>
      </c>
      <c r="I54" s="71" t="s">
        <v>141</v>
      </c>
      <c r="J54" s="73">
        <f>0+J53</f>
        <v>12096</v>
      </c>
      <c r="K54" s="71" t="s">
        <v>142</v>
      </c>
      <c r="L54" s="74">
        <f>0+L53</f>
        <v>69696</v>
      </c>
      <c r="M54" s="13"/>
      <c r="N54" s="2"/>
      <c r="O54" s="2"/>
      <c r="P54" s="2"/>
      <c r="Q54" s="2"/>
    </row>
    <row r="55" ht="40" customHeight="1">
      <c r="A55" s="10"/>
      <c r="B55" s="75" t="s">
        <v>143</v>
      </c>
      <c r="C55" s="1"/>
      <c r="D55" s="1"/>
      <c r="E55" s="1"/>
      <c r="F55" s="1"/>
      <c r="G55" s="1"/>
      <c r="H55" s="43"/>
      <c r="I55" s="1"/>
      <c r="J55" s="43"/>
      <c r="K55" s="1"/>
      <c r="L55" s="1"/>
      <c r="M55" s="13"/>
      <c r="N55" s="2"/>
      <c r="O55" s="2"/>
      <c r="P55" s="2"/>
      <c r="Q55" s="2"/>
    </row>
    <row r="56">
      <c r="A56" s="10"/>
      <c r="B56" s="44">
        <v>170</v>
      </c>
      <c r="C56" s="45" t="s">
        <v>222</v>
      </c>
      <c r="D56" s="45"/>
      <c r="E56" s="45" t="s">
        <v>223</v>
      </c>
      <c r="F56" s="45" t="s">
        <v>7</v>
      </c>
      <c r="G56" s="46" t="s">
        <v>224</v>
      </c>
      <c r="H56" s="47">
        <v>122.5</v>
      </c>
      <c r="I56" s="26">
        <v>332.43000000000001</v>
      </c>
      <c r="J56" s="48">
        <f>ROUND(H56*I56,2)</f>
        <v>40722.68</v>
      </c>
      <c r="K56" s="49">
        <v>0.20999999999999999</v>
      </c>
      <c r="L56" s="50">
        <f>ROUND(J56*1.21,2)</f>
        <v>49274.440000000002</v>
      </c>
      <c r="M56" s="13"/>
      <c r="N56" s="2"/>
      <c r="O56" s="2"/>
      <c r="P56" s="2"/>
      <c r="Q56" s="33">
        <f>IF(ISNUMBER(K56),IF(H56&gt;0,IF(I56&gt;0,J56,0),0),0)</f>
        <v>40722.68</v>
      </c>
      <c r="R56" s="9">
        <f>IF(ISNUMBER(K56)=FALSE,J56,0)</f>
        <v>0</v>
      </c>
    </row>
    <row r="57">
      <c r="A57" s="10"/>
      <c r="B57" s="51" t="s">
        <v>125</v>
      </c>
      <c r="C57" s="1"/>
      <c r="D57" s="1"/>
      <c r="E57" s="52" t="s">
        <v>225</v>
      </c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127</v>
      </c>
      <c r="C58" s="54"/>
      <c r="D58" s="54"/>
      <c r="E58" s="55" t="s">
        <v>540</v>
      </c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4">
        <v>171</v>
      </c>
      <c r="C59" s="45" t="s">
        <v>227</v>
      </c>
      <c r="D59" s="45"/>
      <c r="E59" s="45" t="s">
        <v>228</v>
      </c>
      <c r="F59" s="45" t="s">
        <v>7</v>
      </c>
      <c r="G59" s="46" t="s">
        <v>224</v>
      </c>
      <c r="H59" s="57">
        <v>44.299999999999997</v>
      </c>
      <c r="I59" s="58">
        <v>1366.8299999999999</v>
      </c>
      <c r="J59" s="59">
        <f>ROUND(H59*I59,2)</f>
        <v>60550.57</v>
      </c>
      <c r="K59" s="60">
        <v>0.20999999999999999</v>
      </c>
      <c r="L59" s="61">
        <f>ROUND(J59*1.21,2)</f>
        <v>73266.190000000002</v>
      </c>
      <c r="M59" s="13"/>
      <c r="N59" s="2"/>
      <c r="O59" s="2"/>
      <c r="P59" s="2"/>
      <c r="Q59" s="33">
        <f>IF(ISNUMBER(K59),IF(H59&gt;0,IF(I59&gt;0,J59,0),0),0)</f>
        <v>60550.57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229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541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>
      <c r="A62" s="10"/>
      <c r="B62" s="44">
        <v>172</v>
      </c>
      <c r="C62" s="45" t="s">
        <v>508</v>
      </c>
      <c r="D62" s="45"/>
      <c r="E62" s="45" t="s">
        <v>509</v>
      </c>
      <c r="F62" s="45" t="s">
        <v>7</v>
      </c>
      <c r="G62" s="46" t="s">
        <v>181</v>
      </c>
      <c r="H62" s="57">
        <v>11</v>
      </c>
      <c r="I62" s="58">
        <v>301.14999999999998</v>
      </c>
      <c r="J62" s="59">
        <f>ROUND(H62*I62,2)</f>
        <v>3312.6500000000001</v>
      </c>
      <c r="K62" s="60">
        <v>0.20999999999999999</v>
      </c>
      <c r="L62" s="61">
        <f>ROUND(J62*1.21,2)</f>
        <v>4008.3099999999999</v>
      </c>
      <c r="M62" s="13"/>
      <c r="N62" s="2"/>
      <c r="O62" s="2"/>
      <c r="P62" s="2"/>
      <c r="Q62" s="33">
        <f>IF(ISNUMBER(K62),IF(H62&gt;0,IF(I62&gt;0,J62,0),0),0)</f>
        <v>3312.6500000000001</v>
      </c>
      <c r="R62" s="9">
        <f>IF(ISNUMBER(K62)=FALSE,J62,0)</f>
        <v>0</v>
      </c>
    </row>
    <row r="63">
      <c r="A63" s="10"/>
      <c r="B63" s="51" t="s">
        <v>125</v>
      </c>
      <c r="C63" s="1"/>
      <c r="D63" s="1"/>
      <c r="E63" s="52" t="s">
        <v>7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127</v>
      </c>
      <c r="C64" s="54"/>
      <c r="D64" s="54"/>
      <c r="E64" s="55" t="s">
        <v>542</v>
      </c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>
      <c r="A65" s="10"/>
      <c r="B65" s="44">
        <v>173</v>
      </c>
      <c r="C65" s="45" t="s">
        <v>239</v>
      </c>
      <c r="D65" s="45"/>
      <c r="E65" s="45" t="s">
        <v>240</v>
      </c>
      <c r="F65" s="45" t="s">
        <v>7</v>
      </c>
      <c r="G65" s="46" t="s">
        <v>169</v>
      </c>
      <c r="H65" s="57">
        <v>70</v>
      </c>
      <c r="I65" s="58">
        <v>62.060000000000002</v>
      </c>
      <c r="J65" s="59">
        <f>ROUND(H65*I65,2)</f>
        <v>4344.1999999999998</v>
      </c>
      <c r="K65" s="60">
        <v>0.20999999999999999</v>
      </c>
      <c r="L65" s="61">
        <f>ROUND(J65*1.21,2)</f>
        <v>5256.4799999999996</v>
      </c>
      <c r="M65" s="13"/>
      <c r="N65" s="2"/>
      <c r="O65" s="2"/>
      <c r="P65" s="2"/>
      <c r="Q65" s="33">
        <f>IF(ISNUMBER(K65),IF(H65&gt;0,IF(I65&gt;0,J65,0),0),0)</f>
        <v>4344.1999999999998</v>
      </c>
      <c r="R65" s="9">
        <f>IF(ISNUMBER(K65)=FALSE,J65,0)</f>
        <v>0</v>
      </c>
    </row>
    <row r="66">
      <c r="A66" s="10"/>
      <c r="B66" s="51" t="s">
        <v>125</v>
      </c>
      <c r="C66" s="1"/>
      <c r="D66" s="1"/>
      <c r="E66" s="52" t="s">
        <v>241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3" t="s">
        <v>127</v>
      </c>
      <c r="C67" s="54"/>
      <c r="D67" s="54"/>
      <c r="E67" s="55" t="s">
        <v>543</v>
      </c>
      <c r="F67" s="54"/>
      <c r="G67" s="54"/>
      <c r="H67" s="56"/>
      <c r="I67" s="54"/>
      <c r="J67" s="56"/>
      <c r="K67" s="54"/>
      <c r="L67" s="54"/>
      <c r="M67" s="13"/>
      <c r="N67" s="2"/>
      <c r="O67" s="2"/>
      <c r="P67" s="2"/>
      <c r="Q67" s="2"/>
    </row>
    <row r="68" thickTop="1">
      <c r="A68" s="10"/>
      <c r="B68" s="44">
        <v>174</v>
      </c>
      <c r="C68" s="45" t="s">
        <v>544</v>
      </c>
      <c r="D68" s="45"/>
      <c r="E68" s="45" t="s">
        <v>545</v>
      </c>
      <c r="F68" s="45" t="s">
        <v>7</v>
      </c>
      <c r="G68" s="46" t="s">
        <v>181</v>
      </c>
      <c r="H68" s="57">
        <v>115.90000000000001</v>
      </c>
      <c r="I68" s="58">
        <v>183.5</v>
      </c>
      <c r="J68" s="59">
        <f>ROUND(H68*I68,2)</f>
        <v>21267.650000000001</v>
      </c>
      <c r="K68" s="60">
        <v>0.20999999999999999</v>
      </c>
      <c r="L68" s="61">
        <f>ROUND(J68*1.21,2)</f>
        <v>25733.860000000001</v>
      </c>
      <c r="M68" s="13"/>
      <c r="N68" s="2"/>
      <c r="O68" s="2"/>
      <c r="P68" s="2"/>
      <c r="Q68" s="33">
        <f>IF(ISNUMBER(K68),IF(H68&gt;0,IF(I68&gt;0,J68,0),0),0)</f>
        <v>21267.650000000001</v>
      </c>
      <c r="R68" s="9">
        <f>IF(ISNUMBER(K68)=FALSE,J68,0)</f>
        <v>0</v>
      </c>
    </row>
    <row r="69">
      <c r="A69" s="10"/>
      <c r="B69" s="51" t="s">
        <v>125</v>
      </c>
      <c r="C69" s="1"/>
      <c r="D69" s="1"/>
      <c r="E69" s="52" t="s">
        <v>241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3" t="s">
        <v>127</v>
      </c>
      <c r="C70" s="54"/>
      <c r="D70" s="54"/>
      <c r="E70" s="55" t="s">
        <v>546</v>
      </c>
      <c r="F70" s="54"/>
      <c r="G70" s="54"/>
      <c r="H70" s="56"/>
      <c r="I70" s="54"/>
      <c r="J70" s="56"/>
      <c r="K70" s="54"/>
      <c r="L70" s="54"/>
      <c r="M70" s="13"/>
      <c r="N70" s="2"/>
      <c r="O70" s="2"/>
      <c r="P70" s="2"/>
      <c r="Q70" s="2"/>
    </row>
    <row r="71" thickTop="1">
      <c r="A71" s="10"/>
      <c r="B71" s="44">
        <v>175</v>
      </c>
      <c r="C71" s="45" t="s">
        <v>246</v>
      </c>
      <c r="D71" s="45"/>
      <c r="E71" s="45" t="s">
        <v>247</v>
      </c>
      <c r="F71" s="45" t="s">
        <v>7</v>
      </c>
      <c r="G71" s="46" t="s">
        <v>224</v>
      </c>
      <c r="H71" s="57">
        <v>56.284999999999997</v>
      </c>
      <c r="I71" s="58">
        <v>458.87</v>
      </c>
      <c r="J71" s="59">
        <f>ROUND(H71*I71,2)</f>
        <v>25827.5</v>
      </c>
      <c r="K71" s="60">
        <v>0.20999999999999999</v>
      </c>
      <c r="L71" s="61">
        <f>ROUND(J71*1.21,2)</f>
        <v>31251.279999999999</v>
      </c>
      <c r="M71" s="13"/>
      <c r="N71" s="2"/>
      <c r="O71" s="2"/>
      <c r="P71" s="2"/>
      <c r="Q71" s="33">
        <f>IF(ISNUMBER(K71),IF(H71&gt;0,IF(I71&gt;0,J71,0),0),0)</f>
        <v>25827.5</v>
      </c>
      <c r="R71" s="9">
        <f>IF(ISNUMBER(K71)=FALSE,J71,0)</f>
        <v>0</v>
      </c>
    </row>
    <row r="72">
      <c r="A72" s="10"/>
      <c r="B72" s="51" t="s">
        <v>125</v>
      </c>
      <c r="C72" s="1"/>
      <c r="D72" s="1"/>
      <c r="E72" s="52" t="s">
        <v>7</v>
      </c>
      <c r="F72" s="1"/>
      <c r="G72" s="1"/>
      <c r="H72" s="43"/>
      <c r="I72" s="1"/>
      <c r="J72" s="43"/>
      <c r="K72" s="1"/>
      <c r="L72" s="1"/>
      <c r="M72" s="13"/>
      <c r="N72" s="2"/>
      <c r="O72" s="2"/>
      <c r="P72" s="2"/>
      <c r="Q72" s="2"/>
    </row>
    <row r="73" thickBot="1">
      <c r="A73" s="10"/>
      <c r="B73" s="53" t="s">
        <v>127</v>
      </c>
      <c r="C73" s="54"/>
      <c r="D73" s="54"/>
      <c r="E73" s="55" t="s">
        <v>547</v>
      </c>
      <c r="F73" s="54"/>
      <c r="G73" s="54"/>
      <c r="H73" s="56"/>
      <c r="I73" s="54"/>
      <c r="J73" s="56"/>
      <c r="K73" s="54"/>
      <c r="L73" s="54"/>
      <c r="M73" s="13"/>
      <c r="N73" s="2"/>
      <c r="O73" s="2"/>
      <c r="P73" s="2"/>
      <c r="Q73" s="2"/>
    </row>
    <row r="74" thickTop="1">
      <c r="A74" s="10"/>
      <c r="B74" s="44">
        <v>176</v>
      </c>
      <c r="C74" s="45" t="s">
        <v>255</v>
      </c>
      <c r="D74" s="45"/>
      <c r="E74" s="45" t="s">
        <v>256</v>
      </c>
      <c r="F74" s="45" t="s">
        <v>7</v>
      </c>
      <c r="G74" s="46" t="s">
        <v>224</v>
      </c>
      <c r="H74" s="57">
        <v>56.284999999999997</v>
      </c>
      <c r="I74" s="58">
        <v>635.85000000000002</v>
      </c>
      <c r="J74" s="59">
        <f>ROUND(H74*I74,2)</f>
        <v>35788.82</v>
      </c>
      <c r="K74" s="60">
        <v>0.20999999999999999</v>
      </c>
      <c r="L74" s="61">
        <f>ROUND(J74*1.21,2)</f>
        <v>43304.470000000001</v>
      </c>
      <c r="M74" s="13"/>
      <c r="N74" s="2"/>
      <c r="O74" s="2"/>
      <c r="P74" s="2"/>
      <c r="Q74" s="33">
        <f>IF(ISNUMBER(K74),IF(H74&gt;0,IF(I74&gt;0,J74,0),0),0)</f>
        <v>35788.82</v>
      </c>
      <c r="R74" s="9">
        <f>IF(ISNUMBER(K74)=FALSE,J74,0)</f>
        <v>0</v>
      </c>
    </row>
    <row r="75">
      <c r="A75" s="10"/>
      <c r="B75" s="51" t="s">
        <v>125</v>
      </c>
      <c r="C75" s="1"/>
      <c r="D75" s="1"/>
      <c r="E75" s="52" t="s">
        <v>7</v>
      </c>
      <c r="F75" s="1"/>
      <c r="G75" s="1"/>
      <c r="H75" s="43"/>
      <c r="I75" s="1"/>
      <c r="J75" s="43"/>
      <c r="K75" s="1"/>
      <c r="L75" s="1"/>
      <c r="M75" s="13"/>
      <c r="N75" s="2"/>
      <c r="O75" s="2"/>
      <c r="P75" s="2"/>
      <c r="Q75" s="2"/>
    </row>
    <row r="76" thickBot="1">
      <c r="A76" s="10"/>
      <c r="B76" s="53" t="s">
        <v>127</v>
      </c>
      <c r="C76" s="54"/>
      <c r="D76" s="54"/>
      <c r="E76" s="55" t="s">
        <v>547</v>
      </c>
      <c r="F76" s="54"/>
      <c r="G76" s="54"/>
      <c r="H76" s="56"/>
      <c r="I76" s="54"/>
      <c r="J76" s="56"/>
      <c r="K76" s="54"/>
      <c r="L76" s="54"/>
      <c r="M76" s="13"/>
      <c r="N76" s="2"/>
      <c r="O76" s="2"/>
      <c r="P76" s="2"/>
      <c r="Q76" s="2"/>
    </row>
    <row r="77" thickTop="1">
      <c r="A77" s="10"/>
      <c r="B77" s="44">
        <v>177</v>
      </c>
      <c r="C77" s="45" t="s">
        <v>258</v>
      </c>
      <c r="D77" s="45"/>
      <c r="E77" s="45" t="s">
        <v>259</v>
      </c>
      <c r="F77" s="45" t="s">
        <v>7</v>
      </c>
      <c r="G77" s="46" t="s">
        <v>224</v>
      </c>
      <c r="H77" s="57">
        <v>11.135</v>
      </c>
      <c r="I77" s="58">
        <v>379.26999999999998</v>
      </c>
      <c r="J77" s="59">
        <f>ROUND(H77*I77,2)</f>
        <v>4223.1700000000001</v>
      </c>
      <c r="K77" s="60">
        <v>0.20999999999999999</v>
      </c>
      <c r="L77" s="61">
        <f>ROUND(J77*1.21,2)</f>
        <v>5110.04</v>
      </c>
      <c r="M77" s="13"/>
      <c r="N77" s="2"/>
      <c r="O77" s="2"/>
      <c r="P77" s="2"/>
      <c r="Q77" s="33">
        <f>IF(ISNUMBER(K77),IF(H77&gt;0,IF(I77&gt;0,J77,0),0),0)</f>
        <v>4223.1700000000001</v>
      </c>
      <c r="R77" s="9">
        <f>IF(ISNUMBER(K77)=FALSE,J77,0)</f>
        <v>0</v>
      </c>
    </row>
    <row r="78">
      <c r="A78" s="10"/>
      <c r="B78" s="51" t="s">
        <v>125</v>
      </c>
      <c r="C78" s="1"/>
      <c r="D78" s="1"/>
      <c r="E78" s="52" t="s">
        <v>7</v>
      </c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 thickBot="1">
      <c r="A79" s="10"/>
      <c r="B79" s="53" t="s">
        <v>127</v>
      </c>
      <c r="C79" s="54"/>
      <c r="D79" s="54"/>
      <c r="E79" s="55" t="s">
        <v>548</v>
      </c>
      <c r="F79" s="54"/>
      <c r="G79" s="54"/>
      <c r="H79" s="56"/>
      <c r="I79" s="54"/>
      <c r="J79" s="56"/>
      <c r="K79" s="54"/>
      <c r="L79" s="54"/>
      <c r="M79" s="13"/>
      <c r="N79" s="2"/>
      <c r="O79" s="2"/>
      <c r="P79" s="2"/>
      <c r="Q79" s="2"/>
    </row>
    <row r="80" thickTop="1">
      <c r="A80" s="10"/>
      <c r="B80" s="44">
        <v>178</v>
      </c>
      <c r="C80" s="45" t="s">
        <v>267</v>
      </c>
      <c r="D80" s="45"/>
      <c r="E80" s="45" t="s">
        <v>268</v>
      </c>
      <c r="F80" s="45" t="s">
        <v>7</v>
      </c>
      <c r="G80" s="46" t="s">
        <v>169</v>
      </c>
      <c r="H80" s="57">
        <v>650.59799999999996</v>
      </c>
      <c r="I80" s="58">
        <v>21.23</v>
      </c>
      <c r="J80" s="59">
        <f>ROUND(H80*I80,2)</f>
        <v>13812.200000000001</v>
      </c>
      <c r="K80" s="60">
        <v>0.20999999999999999</v>
      </c>
      <c r="L80" s="61">
        <f>ROUND(J80*1.21,2)</f>
        <v>16712.759999999998</v>
      </c>
      <c r="M80" s="13"/>
      <c r="N80" s="2"/>
      <c r="O80" s="2"/>
      <c r="P80" s="2"/>
      <c r="Q80" s="33">
        <f>IF(ISNUMBER(K80),IF(H80&gt;0,IF(I80&gt;0,J80,0),0),0)</f>
        <v>13812.200000000001</v>
      </c>
      <c r="R80" s="9">
        <f>IF(ISNUMBER(K80)=FALSE,J80,0)</f>
        <v>0</v>
      </c>
    </row>
    <row r="81">
      <c r="A81" s="10"/>
      <c r="B81" s="51" t="s">
        <v>125</v>
      </c>
      <c r="C81" s="1"/>
      <c r="D81" s="1"/>
      <c r="E81" s="52" t="s">
        <v>7</v>
      </c>
      <c r="F81" s="1"/>
      <c r="G81" s="1"/>
      <c r="H81" s="43"/>
      <c r="I81" s="1"/>
      <c r="J81" s="43"/>
      <c r="K81" s="1"/>
      <c r="L81" s="1"/>
      <c r="M81" s="13"/>
      <c r="N81" s="2"/>
      <c r="O81" s="2"/>
      <c r="P81" s="2"/>
      <c r="Q81" s="2"/>
    </row>
    <row r="82" thickBot="1">
      <c r="A82" s="10"/>
      <c r="B82" s="53" t="s">
        <v>127</v>
      </c>
      <c r="C82" s="54"/>
      <c r="D82" s="54"/>
      <c r="E82" s="55" t="s">
        <v>549</v>
      </c>
      <c r="F82" s="54"/>
      <c r="G82" s="54"/>
      <c r="H82" s="56"/>
      <c r="I82" s="54"/>
      <c r="J82" s="56"/>
      <c r="K82" s="54"/>
      <c r="L82" s="54"/>
      <c r="M82" s="13"/>
      <c r="N82" s="2"/>
      <c r="O82" s="2"/>
      <c r="P82" s="2"/>
      <c r="Q82" s="2"/>
    </row>
    <row r="83" thickTop="1">
      <c r="A83" s="10"/>
      <c r="B83" s="44">
        <v>179</v>
      </c>
      <c r="C83" s="45" t="s">
        <v>270</v>
      </c>
      <c r="D83" s="45"/>
      <c r="E83" s="45" t="s">
        <v>271</v>
      </c>
      <c r="F83" s="45" t="s">
        <v>7</v>
      </c>
      <c r="G83" s="46" t="s">
        <v>224</v>
      </c>
      <c r="H83" s="57">
        <v>17.134</v>
      </c>
      <c r="I83" s="58">
        <v>274.75999999999999</v>
      </c>
      <c r="J83" s="59">
        <f>ROUND(H83*I83,2)</f>
        <v>4707.7399999999998</v>
      </c>
      <c r="K83" s="60">
        <v>0.20999999999999999</v>
      </c>
      <c r="L83" s="61">
        <f>ROUND(J83*1.21,2)</f>
        <v>5696.3699999999999</v>
      </c>
      <c r="M83" s="13"/>
      <c r="N83" s="2"/>
      <c r="O83" s="2"/>
      <c r="P83" s="2"/>
      <c r="Q83" s="33">
        <f>IF(ISNUMBER(K83),IF(H83&gt;0,IF(I83&gt;0,J83,0),0),0)</f>
        <v>4707.7399999999998</v>
      </c>
      <c r="R83" s="9">
        <f>IF(ISNUMBER(K83)=FALSE,J83,0)</f>
        <v>0</v>
      </c>
    </row>
    <row r="84">
      <c r="A84" s="10"/>
      <c r="B84" s="51" t="s">
        <v>125</v>
      </c>
      <c r="C84" s="1"/>
      <c r="D84" s="1"/>
      <c r="E84" s="52" t="s">
        <v>7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127</v>
      </c>
      <c r="C85" s="54"/>
      <c r="D85" s="54"/>
      <c r="E85" s="55" t="s">
        <v>550</v>
      </c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>
      <c r="A86" s="10"/>
      <c r="B86" s="44">
        <v>180</v>
      </c>
      <c r="C86" s="45" t="s">
        <v>273</v>
      </c>
      <c r="D86" s="45"/>
      <c r="E86" s="45" t="s">
        <v>274</v>
      </c>
      <c r="F86" s="45" t="s">
        <v>7</v>
      </c>
      <c r="G86" s="46" t="s">
        <v>169</v>
      </c>
      <c r="H86" s="57">
        <v>114.227</v>
      </c>
      <c r="I86" s="58">
        <v>29.350000000000001</v>
      </c>
      <c r="J86" s="59">
        <f>ROUND(H86*I86,2)</f>
        <v>3352.5599999999999</v>
      </c>
      <c r="K86" s="60">
        <v>0.20999999999999999</v>
      </c>
      <c r="L86" s="61">
        <f>ROUND(J86*1.21,2)</f>
        <v>4056.5999999999999</v>
      </c>
      <c r="M86" s="13"/>
      <c r="N86" s="2"/>
      <c r="O86" s="2"/>
      <c r="P86" s="2"/>
      <c r="Q86" s="33">
        <f>IF(ISNUMBER(K86),IF(H86&gt;0,IF(I86&gt;0,J86,0),0),0)</f>
        <v>3352.5599999999999</v>
      </c>
      <c r="R86" s="9">
        <f>IF(ISNUMBER(K86)=FALSE,J86,0)</f>
        <v>0</v>
      </c>
    </row>
    <row r="87">
      <c r="A87" s="10"/>
      <c r="B87" s="51" t="s">
        <v>125</v>
      </c>
      <c r="C87" s="1"/>
      <c r="D87" s="1"/>
      <c r="E87" s="52" t="s">
        <v>7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3" t="s">
        <v>127</v>
      </c>
      <c r="C88" s="54"/>
      <c r="D88" s="54"/>
      <c r="E88" s="55" t="s">
        <v>551</v>
      </c>
      <c r="F88" s="54"/>
      <c r="G88" s="54"/>
      <c r="H88" s="56"/>
      <c r="I88" s="54"/>
      <c r="J88" s="56"/>
      <c r="K88" s="54"/>
      <c r="L88" s="54"/>
      <c r="M88" s="13"/>
      <c r="N88" s="2"/>
      <c r="O88" s="2"/>
      <c r="P88" s="2"/>
      <c r="Q88" s="2"/>
    </row>
    <row r="89" thickTop="1">
      <c r="A89" s="10"/>
      <c r="B89" s="44">
        <v>181</v>
      </c>
      <c r="C89" s="45" t="s">
        <v>276</v>
      </c>
      <c r="D89" s="45"/>
      <c r="E89" s="45" t="s">
        <v>277</v>
      </c>
      <c r="F89" s="45" t="s">
        <v>7</v>
      </c>
      <c r="G89" s="46" t="s">
        <v>169</v>
      </c>
      <c r="H89" s="57">
        <v>114.227</v>
      </c>
      <c r="I89" s="58">
        <v>5.5499999999999998</v>
      </c>
      <c r="J89" s="59">
        <f>ROUND(H89*I89,2)</f>
        <v>633.96000000000004</v>
      </c>
      <c r="K89" s="60">
        <v>0.20999999999999999</v>
      </c>
      <c r="L89" s="61">
        <f>ROUND(J89*1.21,2)</f>
        <v>767.09000000000003</v>
      </c>
      <c r="M89" s="13"/>
      <c r="N89" s="2"/>
      <c r="O89" s="2"/>
      <c r="P89" s="2"/>
      <c r="Q89" s="33">
        <f>IF(ISNUMBER(K89),IF(H89&gt;0,IF(I89&gt;0,J89,0),0),0)</f>
        <v>633.96000000000004</v>
      </c>
      <c r="R89" s="9">
        <f>IF(ISNUMBER(K89)=FALSE,J89,0)</f>
        <v>0</v>
      </c>
    </row>
    <row r="90">
      <c r="A90" s="10"/>
      <c r="B90" s="51" t="s">
        <v>125</v>
      </c>
      <c r="C90" s="1"/>
      <c r="D90" s="1"/>
      <c r="E90" s="52" t="s">
        <v>7</v>
      </c>
      <c r="F90" s="1"/>
      <c r="G90" s="1"/>
      <c r="H90" s="43"/>
      <c r="I90" s="1"/>
      <c r="J90" s="43"/>
      <c r="K90" s="1"/>
      <c r="L90" s="1"/>
      <c r="M90" s="13"/>
      <c r="N90" s="2"/>
      <c r="O90" s="2"/>
      <c r="P90" s="2"/>
      <c r="Q90" s="2"/>
    </row>
    <row r="91" thickBot="1">
      <c r="A91" s="10"/>
      <c r="B91" s="53" t="s">
        <v>127</v>
      </c>
      <c r="C91" s="54"/>
      <c r="D91" s="54"/>
      <c r="E91" s="55" t="s">
        <v>551</v>
      </c>
      <c r="F91" s="54"/>
      <c r="G91" s="54"/>
      <c r="H91" s="56"/>
      <c r="I91" s="54"/>
      <c r="J91" s="56"/>
      <c r="K91" s="54"/>
      <c r="L91" s="54"/>
      <c r="M91" s="13"/>
      <c r="N91" s="2"/>
      <c r="O91" s="2"/>
      <c r="P91" s="2"/>
      <c r="Q91" s="2"/>
    </row>
    <row r="92" thickTop="1" thickBot="1" ht="25" customHeight="1">
      <c r="A92" s="10"/>
      <c r="B92" s="1"/>
      <c r="C92" s="62">
        <v>1</v>
      </c>
      <c r="D92" s="1"/>
      <c r="E92" s="63" t="s">
        <v>109</v>
      </c>
      <c r="F92" s="1"/>
      <c r="G92" s="64" t="s">
        <v>137</v>
      </c>
      <c r="H92" s="65">
        <f>J56+J59+J62+J65+J68+J71+J74+J77+J80+J83+J86+J89</f>
        <v>218543.70000000001</v>
      </c>
      <c r="I92" s="64" t="s">
        <v>138</v>
      </c>
      <c r="J92" s="66">
        <f>(L92-H92)</f>
        <v>45894.179999999993</v>
      </c>
      <c r="K92" s="64" t="s">
        <v>139</v>
      </c>
      <c r="L92" s="67">
        <f>ROUND((J56+J59+J62+J65+J68+J71+J74+J77+J80+J83+J86+J89)*1.21,2)</f>
        <v>264437.88</v>
      </c>
      <c r="M92" s="13"/>
      <c r="N92" s="2"/>
      <c r="O92" s="2"/>
      <c r="P92" s="2"/>
      <c r="Q92" s="33">
        <f>0+Q56+Q59+Q62+Q65+Q68+Q71+Q74+Q77+Q80+Q83+Q86+Q89</f>
        <v>218543.70000000001</v>
      </c>
      <c r="R92" s="9">
        <f>0+R56+R59+R62+R65+R68+R71+R74+R77+R80+R83+R86+R89</f>
        <v>0</v>
      </c>
      <c r="S92" s="68">
        <f>Q92*(1+J92)+R92</f>
        <v>10030102449.365999</v>
      </c>
    </row>
    <row r="93" thickTop="1" thickBot="1" ht="25" customHeight="1">
      <c r="A93" s="10"/>
      <c r="B93" s="69"/>
      <c r="C93" s="69"/>
      <c r="D93" s="69"/>
      <c r="E93" s="70"/>
      <c r="F93" s="69"/>
      <c r="G93" s="71" t="s">
        <v>140</v>
      </c>
      <c r="H93" s="72">
        <f>0+J56+J59+J62+J65+J68+J71+J74+J77+J80+J83+J86+J89</f>
        <v>218543.70000000001</v>
      </c>
      <c r="I93" s="71" t="s">
        <v>141</v>
      </c>
      <c r="J93" s="73">
        <f>0+J92</f>
        <v>45894.179999999993</v>
      </c>
      <c r="K93" s="71" t="s">
        <v>142</v>
      </c>
      <c r="L93" s="74">
        <f>0+L92</f>
        <v>264437.88</v>
      </c>
      <c r="M93" s="13"/>
      <c r="N93" s="2"/>
      <c r="O93" s="2"/>
      <c r="P93" s="2"/>
      <c r="Q93" s="2"/>
    </row>
    <row r="94" ht="40" customHeight="1">
      <c r="A94" s="10"/>
      <c r="B94" s="75" t="s">
        <v>318</v>
      </c>
      <c r="C94" s="1"/>
      <c r="D94" s="1"/>
      <c r="E94" s="1"/>
      <c r="F94" s="1"/>
      <c r="G94" s="1"/>
      <c r="H94" s="43"/>
      <c r="I94" s="1"/>
      <c r="J94" s="43"/>
      <c r="K94" s="1"/>
      <c r="L94" s="1"/>
      <c r="M94" s="13"/>
      <c r="N94" s="2"/>
      <c r="O94" s="2"/>
      <c r="P94" s="2"/>
      <c r="Q94" s="2"/>
    </row>
    <row r="95">
      <c r="A95" s="10"/>
      <c r="B95" s="44">
        <v>182</v>
      </c>
      <c r="C95" s="45" t="s">
        <v>322</v>
      </c>
      <c r="D95" s="45"/>
      <c r="E95" s="45" t="s">
        <v>323</v>
      </c>
      <c r="F95" s="45" t="s">
        <v>7</v>
      </c>
      <c r="G95" s="46" t="s">
        <v>169</v>
      </c>
      <c r="H95" s="47">
        <v>491.47000000000003</v>
      </c>
      <c r="I95" s="26">
        <v>220.93000000000001</v>
      </c>
      <c r="J95" s="48">
        <f>ROUND(H95*I95,2)</f>
        <v>108580.47</v>
      </c>
      <c r="K95" s="49">
        <v>0.20999999999999999</v>
      </c>
      <c r="L95" s="50">
        <f>ROUND(J95*1.21,2)</f>
        <v>131382.37</v>
      </c>
      <c r="M95" s="13"/>
      <c r="N95" s="2"/>
      <c r="O95" s="2"/>
      <c r="P95" s="2"/>
      <c r="Q95" s="33">
        <f>IF(ISNUMBER(K95),IF(H95&gt;0,IF(I95&gt;0,J95,0),0),0)</f>
        <v>108580.47</v>
      </c>
      <c r="R95" s="9">
        <f>IF(ISNUMBER(K95)=FALSE,J95,0)</f>
        <v>0</v>
      </c>
    </row>
    <row r="96">
      <c r="A96" s="10"/>
      <c r="B96" s="51" t="s">
        <v>125</v>
      </c>
      <c r="C96" s="1"/>
      <c r="D96" s="1"/>
      <c r="E96" s="52" t="s">
        <v>7</v>
      </c>
      <c r="F96" s="1"/>
      <c r="G96" s="1"/>
      <c r="H96" s="43"/>
      <c r="I96" s="1"/>
      <c r="J96" s="43"/>
      <c r="K96" s="1"/>
      <c r="L96" s="1"/>
      <c r="M96" s="13"/>
      <c r="N96" s="2"/>
      <c r="O96" s="2"/>
      <c r="P96" s="2"/>
      <c r="Q96" s="2"/>
    </row>
    <row r="97" thickBot="1">
      <c r="A97" s="10"/>
      <c r="B97" s="53" t="s">
        <v>127</v>
      </c>
      <c r="C97" s="54"/>
      <c r="D97" s="54"/>
      <c r="E97" s="55" t="s">
        <v>552</v>
      </c>
      <c r="F97" s="54"/>
      <c r="G97" s="54"/>
      <c r="H97" s="56"/>
      <c r="I97" s="54"/>
      <c r="J97" s="56"/>
      <c r="K97" s="54"/>
      <c r="L97" s="54"/>
      <c r="M97" s="13"/>
      <c r="N97" s="2"/>
      <c r="O97" s="2"/>
      <c r="P97" s="2"/>
      <c r="Q97" s="2"/>
    </row>
    <row r="98" thickTop="1">
      <c r="A98" s="10"/>
      <c r="B98" s="44">
        <v>183</v>
      </c>
      <c r="C98" s="45" t="s">
        <v>328</v>
      </c>
      <c r="D98" s="45"/>
      <c r="E98" s="45" t="s">
        <v>329</v>
      </c>
      <c r="F98" s="45" t="s">
        <v>7</v>
      </c>
      <c r="G98" s="46" t="s">
        <v>224</v>
      </c>
      <c r="H98" s="57">
        <v>125.52800000000001</v>
      </c>
      <c r="I98" s="58">
        <v>1081.9400000000001</v>
      </c>
      <c r="J98" s="59">
        <f>ROUND(H98*I98,2)</f>
        <v>135813.76000000001</v>
      </c>
      <c r="K98" s="60">
        <v>0.20999999999999999</v>
      </c>
      <c r="L98" s="61">
        <f>ROUND(J98*1.21,2)</f>
        <v>164334.64999999999</v>
      </c>
      <c r="M98" s="13"/>
      <c r="N98" s="2"/>
      <c r="O98" s="2"/>
      <c r="P98" s="2"/>
      <c r="Q98" s="33">
        <f>IF(ISNUMBER(K98),IF(H98&gt;0,IF(I98&gt;0,J98,0),0),0)</f>
        <v>135813.76000000001</v>
      </c>
      <c r="R98" s="9">
        <f>IF(ISNUMBER(K98)=FALSE,J98,0)</f>
        <v>0</v>
      </c>
    </row>
    <row r="99">
      <c r="A99" s="10"/>
      <c r="B99" s="51" t="s">
        <v>125</v>
      </c>
      <c r="C99" s="1"/>
      <c r="D99" s="1"/>
      <c r="E99" s="52" t="s">
        <v>7</v>
      </c>
      <c r="F99" s="1"/>
      <c r="G99" s="1"/>
      <c r="H99" s="43"/>
      <c r="I99" s="1"/>
      <c r="J99" s="43"/>
      <c r="K99" s="1"/>
      <c r="L99" s="1"/>
      <c r="M99" s="13"/>
      <c r="N99" s="2"/>
      <c r="O99" s="2"/>
      <c r="P99" s="2"/>
      <c r="Q99" s="2"/>
    </row>
    <row r="100" thickBot="1">
      <c r="A100" s="10"/>
      <c r="B100" s="53" t="s">
        <v>127</v>
      </c>
      <c r="C100" s="54"/>
      <c r="D100" s="54"/>
      <c r="E100" s="55" t="s">
        <v>553</v>
      </c>
      <c r="F100" s="54"/>
      <c r="G100" s="54"/>
      <c r="H100" s="56"/>
      <c r="I100" s="54"/>
      <c r="J100" s="56"/>
      <c r="K100" s="54"/>
      <c r="L100" s="54"/>
      <c r="M100" s="13"/>
      <c r="N100" s="2"/>
      <c r="O100" s="2"/>
      <c r="P100" s="2"/>
      <c r="Q100" s="2"/>
    </row>
    <row r="101" thickTop="1">
      <c r="A101" s="10"/>
      <c r="B101" s="44">
        <v>184</v>
      </c>
      <c r="C101" s="45" t="s">
        <v>334</v>
      </c>
      <c r="D101" s="45"/>
      <c r="E101" s="45" t="s">
        <v>335</v>
      </c>
      <c r="F101" s="45" t="s">
        <v>7</v>
      </c>
      <c r="G101" s="46" t="s">
        <v>224</v>
      </c>
      <c r="H101" s="57">
        <v>20.689</v>
      </c>
      <c r="I101" s="58">
        <v>826.99000000000001</v>
      </c>
      <c r="J101" s="59">
        <f>ROUND(H101*I101,2)</f>
        <v>17109.599999999999</v>
      </c>
      <c r="K101" s="60">
        <v>0.20999999999999999</v>
      </c>
      <c r="L101" s="61">
        <f>ROUND(J101*1.21,2)</f>
        <v>20702.619999999999</v>
      </c>
      <c r="M101" s="13"/>
      <c r="N101" s="2"/>
      <c r="O101" s="2"/>
      <c r="P101" s="2"/>
      <c r="Q101" s="33">
        <f>IF(ISNUMBER(K101),IF(H101&gt;0,IF(I101&gt;0,J101,0),0),0)</f>
        <v>17109.599999999999</v>
      </c>
      <c r="R101" s="9">
        <f>IF(ISNUMBER(K101)=FALSE,J101,0)</f>
        <v>0</v>
      </c>
    </row>
    <row r="102">
      <c r="A102" s="10"/>
      <c r="B102" s="51" t="s">
        <v>125</v>
      </c>
      <c r="C102" s="1"/>
      <c r="D102" s="1"/>
      <c r="E102" s="52" t="s">
        <v>7</v>
      </c>
      <c r="F102" s="1"/>
      <c r="G102" s="1"/>
      <c r="H102" s="43"/>
      <c r="I102" s="1"/>
      <c r="J102" s="43"/>
      <c r="K102" s="1"/>
      <c r="L102" s="1"/>
      <c r="M102" s="13"/>
      <c r="N102" s="2"/>
      <c r="O102" s="2"/>
      <c r="P102" s="2"/>
      <c r="Q102" s="2"/>
    </row>
    <row r="103" thickBot="1">
      <c r="A103" s="10"/>
      <c r="B103" s="53" t="s">
        <v>127</v>
      </c>
      <c r="C103" s="54"/>
      <c r="D103" s="54"/>
      <c r="E103" s="55" t="s">
        <v>554</v>
      </c>
      <c r="F103" s="54"/>
      <c r="G103" s="54"/>
      <c r="H103" s="56"/>
      <c r="I103" s="54"/>
      <c r="J103" s="56"/>
      <c r="K103" s="54"/>
      <c r="L103" s="54"/>
      <c r="M103" s="13"/>
      <c r="N103" s="2"/>
      <c r="O103" s="2"/>
      <c r="P103" s="2"/>
      <c r="Q103" s="2"/>
    </row>
    <row r="104" thickTop="1">
      <c r="A104" s="10"/>
      <c r="B104" s="44">
        <v>185</v>
      </c>
      <c r="C104" s="45" t="s">
        <v>337</v>
      </c>
      <c r="D104" s="45"/>
      <c r="E104" s="45" t="s">
        <v>338</v>
      </c>
      <c r="F104" s="45" t="s">
        <v>7</v>
      </c>
      <c r="G104" s="46" t="s">
        <v>169</v>
      </c>
      <c r="H104" s="57">
        <v>478.92500000000001</v>
      </c>
      <c r="I104" s="58">
        <v>23.059999999999999</v>
      </c>
      <c r="J104" s="59">
        <f>ROUND(H104*I104,2)</f>
        <v>11044.01</v>
      </c>
      <c r="K104" s="60">
        <v>0.20999999999999999</v>
      </c>
      <c r="L104" s="61">
        <f>ROUND(J104*1.21,2)</f>
        <v>13363.25</v>
      </c>
      <c r="M104" s="13"/>
      <c r="N104" s="2"/>
      <c r="O104" s="2"/>
      <c r="P104" s="2"/>
      <c r="Q104" s="33">
        <f>IF(ISNUMBER(K104),IF(H104&gt;0,IF(I104&gt;0,J104,0),0),0)</f>
        <v>11044.01</v>
      </c>
      <c r="R104" s="9">
        <f>IF(ISNUMBER(K104)=FALSE,J104,0)</f>
        <v>0</v>
      </c>
    </row>
    <row r="105">
      <c r="A105" s="10"/>
      <c r="B105" s="51" t="s">
        <v>125</v>
      </c>
      <c r="C105" s="1"/>
      <c r="D105" s="1"/>
      <c r="E105" s="52" t="s">
        <v>7</v>
      </c>
      <c r="F105" s="1"/>
      <c r="G105" s="1"/>
      <c r="H105" s="43"/>
      <c r="I105" s="1"/>
      <c r="J105" s="43"/>
      <c r="K105" s="1"/>
      <c r="L105" s="1"/>
      <c r="M105" s="13"/>
      <c r="N105" s="2"/>
      <c r="O105" s="2"/>
      <c r="P105" s="2"/>
      <c r="Q105" s="2"/>
    </row>
    <row r="106" thickBot="1">
      <c r="A106" s="10"/>
      <c r="B106" s="53" t="s">
        <v>127</v>
      </c>
      <c r="C106" s="54"/>
      <c r="D106" s="54"/>
      <c r="E106" s="55" t="s">
        <v>555</v>
      </c>
      <c r="F106" s="54"/>
      <c r="G106" s="54"/>
      <c r="H106" s="56"/>
      <c r="I106" s="54"/>
      <c r="J106" s="56"/>
      <c r="K106" s="54"/>
      <c r="L106" s="54"/>
      <c r="M106" s="13"/>
      <c r="N106" s="2"/>
      <c r="O106" s="2"/>
      <c r="P106" s="2"/>
      <c r="Q106" s="2"/>
    </row>
    <row r="107" thickTop="1">
      <c r="A107" s="10"/>
      <c r="B107" s="44">
        <v>186</v>
      </c>
      <c r="C107" s="45" t="s">
        <v>340</v>
      </c>
      <c r="D107" s="45"/>
      <c r="E107" s="45" t="s">
        <v>341</v>
      </c>
      <c r="F107" s="45" t="s">
        <v>7</v>
      </c>
      <c r="G107" s="46" t="s">
        <v>169</v>
      </c>
      <c r="H107" s="57">
        <v>461.13799999999998</v>
      </c>
      <c r="I107" s="58">
        <v>15.210000000000001</v>
      </c>
      <c r="J107" s="59">
        <f>ROUND(H107*I107,2)</f>
        <v>7013.9099999999999</v>
      </c>
      <c r="K107" s="60">
        <v>0.20999999999999999</v>
      </c>
      <c r="L107" s="61">
        <f>ROUND(J107*1.21,2)</f>
        <v>8486.8299999999999</v>
      </c>
      <c r="M107" s="13"/>
      <c r="N107" s="2"/>
      <c r="O107" s="2"/>
      <c r="P107" s="2"/>
      <c r="Q107" s="33">
        <f>IF(ISNUMBER(K107),IF(H107&gt;0,IF(I107&gt;0,J107,0),0),0)</f>
        <v>7013.9099999999999</v>
      </c>
      <c r="R107" s="9">
        <f>IF(ISNUMBER(K107)=FALSE,J107,0)</f>
        <v>0</v>
      </c>
    </row>
    <row r="108">
      <c r="A108" s="10"/>
      <c r="B108" s="51" t="s">
        <v>125</v>
      </c>
      <c r="C108" s="1"/>
      <c r="D108" s="1"/>
      <c r="E108" s="52" t="s">
        <v>7</v>
      </c>
      <c r="F108" s="1"/>
      <c r="G108" s="1"/>
      <c r="H108" s="43"/>
      <c r="I108" s="1"/>
      <c r="J108" s="43"/>
      <c r="K108" s="1"/>
      <c r="L108" s="1"/>
      <c r="M108" s="13"/>
      <c r="N108" s="2"/>
      <c r="O108" s="2"/>
      <c r="P108" s="2"/>
      <c r="Q108" s="2"/>
    </row>
    <row r="109" thickBot="1">
      <c r="A109" s="10"/>
      <c r="B109" s="53" t="s">
        <v>127</v>
      </c>
      <c r="C109" s="54"/>
      <c r="D109" s="54"/>
      <c r="E109" s="55" t="s">
        <v>556</v>
      </c>
      <c r="F109" s="54"/>
      <c r="G109" s="54"/>
      <c r="H109" s="56"/>
      <c r="I109" s="54"/>
      <c r="J109" s="56"/>
      <c r="K109" s="54"/>
      <c r="L109" s="54"/>
      <c r="M109" s="13"/>
      <c r="N109" s="2"/>
      <c r="O109" s="2"/>
      <c r="P109" s="2"/>
      <c r="Q109" s="2"/>
    </row>
    <row r="110" thickTop="1">
      <c r="A110" s="10"/>
      <c r="B110" s="44">
        <v>187</v>
      </c>
      <c r="C110" s="45" t="s">
        <v>346</v>
      </c>
      <c r="D110" s="45"/>
      <c r="E110" s="45" t="s">
        <v>347</v>
      </c>
      <c r="F110" s="45" t="s">
        <v>7</v>
      </c>
      <c r="G110" s="46" t="s">
        <v>169</v>
      </c>
      <c r="H110" s="57">
        <v>453.19</v>
      </c>
      <c r="I110" s="58">
        <v>268.88999999999999</v>
      </c>
      <c r="J110" s="59">
        <f>ROUND(H110*I110,2)</f>
        <v>121858.25999999999</v>
      </c>
      <c r="K110" s="60">
        <v>0.20999999999999999</v>
      </c>
      <c r="L110" s="61">
        <f>ROUND(J110*1.21,2)</f>
        <v>147448.48999999999</v>
      </c>
      <c r="M110" s="13"/>
      <c r="N110" s="2"/>
      <c r="O110" s="2"/>
      <c r="P110" s="2"/>
      <c r="Q110" s="33">
        <f>IF(ISNUMBER(K110),IF(H110&gt;0,IF(I110&gt;0,J110,0),0),0)</f>
        <v>121858.25999999999</v>
      </c>
      <c r="R110" s="9">
        <f>IF(ISNUMBER(K110)=FALSE,J110,0)</f>
        <v>0</v>
      </c>
    </row>
    <row r="111">
      <c r="A111" s="10"/>
      <c r="B111" s="51" t="s">
        <v>125</v>
      </c>
      <c r="C111" s="1"/>
      <c r="D111" s="1"/>
      <c r="E111" s="52" t="s">
        <v>7</v>
      </c>
      <c r="F111" s="1"/>
      <c r="G111" s="1"/>
      <c r="H111" s="43"/>
      <c r="I111" s="1"/>
      <c r="J111" s="43"/>
      <c r="K111" s="1"/>
      <c r="L111" s="1"/>
      <c r="M111" s="13"/>
      <c r="N111" s="2"/>
      <c r="O111" s="2"/>
      <c r="P111" s="2"/>
      <c r="Q111" s="2"/>
    </row>
    <row r="112" thickBot="1">
      <c r="A112" s="10"/>
      <c r="B112" s="53" t="s">
        <v>127</v>
      </c>
      <c r="C112" s="54"/>
      <c r="D112" s="54"/>
      <c r="E112" s="55" t="s">
        <v>557</v>
      </c>
      <c r="F112" s="54"/>
      <c r="G112" s="54"/>
      <c r="H112" s="56"/>
      <c r="I112" s="54"/>
      <c r="J112" s="56"/>
      <c r="K112" s="54"/>
      <c r="L112" s="54"/>
      <c r="M112" s="13"/>
      <c r="N112" s="2"/>
      <c r="O112" s="2"/>
      <c r="P112" s="2"/>
      <c r="Q112" s="2"/>
    </row>
    <row r="113" thickTop="1">
      <c r="A113" s="10"/>
      <c r="B113" s="44">
        <v>188</v>
      </c>
      <c r="C113" s="45" t="s">
        <v>376</v>
      </c>
      <c r="D113" s="45"/>
      <c r="E113" s="45" t="s">
        <v>377</v>
      </c>
      <c r="F113" s="45" t="s">
        <v>7</v>
      </c>
      <c r="G113" s="46" t="s">
        <v>169</v>
      </c>
      <c r="H113" s="57">
        <v>462.72800000000001</v>
      </c>
      <c r="I113" s="58">
        <v>426.10000000000002</v>
      </c>
      <c r="J113" s="59">
        <f>ROUND(H113*I113,2)</f>
        <v>197168.39999999999</v>
      </c>
      <c r="K113" s="60">
        <v>0.20999999999999999</v>
      </c>
      <c r="L113" s="61">
        <f>ROUND(J113*1.21,2)</f>
        <v>238573.76000000001</v>
      </c>
      <c r="M113" s="13"/>
      <c r="N113" s="2"/>
      <c r="O113" s="2"/>
      <c r="P113" s="2"/>
      <c r="Q113" s="33">
        <f>IF(ISNUMBER(K113),IF(H113&gt;0,IF(I113&gt;0,J113,0),0),0)</f>
        <v>197168.39999999999</v>
      </c>
      <c r="R113" s="9">
        <f>IF(ISNUMBER(K113)=FALSE,J113,0)</f>
        <v>0</v>
      </c>
    </row>
    <row r="114">
      <c r="A114" s="10"/>
      <c r="B114" s="51" t="s">
        <v>125</v>
      </c>
      <c r="C114" s="1"/>
      <c r="D114" s="1"/>
      <c r="E114" s="52" t="s">
        <v>7</v>
      </c>
      <c r="F114" s="1"/>
      <c r="G114" s="1"/>
      <c r="H114" s="43"/>
      <c r="I114" s="1"/>
      <c r="J114" s="43"/>
      <c r="K114" s="1"/>
      <c r="L114" s="1"/>
      <c r="M114" s="13"/>
      <c r="N114" s="2"/>
      <c r="O114" s="2"/>
      <c r="P114" s="2"/>
      <c r="Q114" s="2"/>
    </row>
    <row r="115" thickBot="1">
      <c r="A115" s="10"/>
      <c r="B115" s="53" t="s">
        <v>127</v>
      </c>
      <c r="C115" s="54"/>
      <c r="D115" s="54"/>
      <c r="E115" s="55" t="s">
        <v>558</v>
      </c>
      <c r="F115" s="54"/>
      <c r="G115" s="54"/>
      <c r="H115" s="56"/>
      <c r="I115" s="54"/>
      <c r="J115" s="56"/>
      <c r="K115" s="54"/>
      <c r="L115" s="54"/>
      <c r="M115" s="13"/>
      <c r="N115" s="2"/>
      <c r="O115" s="2"/>
      <c r="P115" s="2"/>
      <c r="Q115" s="2"/>
    </row>
    <row r="116" thickTop="1" thickBot="1" ht="25" customHeight="1">
      <c r="A116" s="10"/>
      <c r="B116" s="1"/>
      <c r="C116" s="62">
        <v>5</v>
      </c>
      <c r="D116" s="1"/>
      <c r="E116" s="63" t="s">
        <v>194</v>
      </c>
      <c r="F116" s="1"/>
      <c r="G116" s="64" t="s">
        <v>137</v>
      </c>
      <c r="H116" s="65">
        <f>J95+J98+J101+J104+J107+J110+J113</f>
        <v>598588.41000000003</v>
      </c>
      <c r="I116" s="64" t="s">
        <v>138</v>
      </c>
      <c r="J116" s="66">
        <f>(L116-H116)</f>
        <v>125703.56999999995</v>
      </c>
      <c r="K116" s="64" t="s">
        <v>139</v>
      </c>
      <c r="L116" s="67">
        <f>ROUND((J95+J98+J101+J104+J107+J110+J113)*1.21,2)</f>
        <v>724291.97999999998</v>
      </c>
      <c r="M116" s="13"/>
      <c r="N116" s="2"/>
      <c r="O116" s="2"/>
      <c r="P116" s="2"/>
      <c r="Q116" s="33">
        <f>0+Q95+Q98+Q101+Q104+Q107+Q110+Q113</f>
        <v>598588.41000000003</v>
      </c>
      <c r="R116" s="9">
        <f>0+R95+R98+R101+R104+R107+R110+R113</f>
        <v>0</v>
      </c>
      <c r="S116" s="68">
        <f>Q116*(1+J116)+R116</f>
        <v>75245298686.033676</v>
      </c>
    </row>
    <row r="117" thickTop="1" thickBot="1" ht="25" customHeight="1">
      <c r="A117" s="10"/>
      <c r="B117" s="69"/>
      <c r="C117" s="69"/>
      <c r="D117" s="69"/>
      <c r="E117" s="70"/>
      <c r="F117" s="69"/>
      <c r="G117" s="71" t="s">
        <v>140</v>
      </c>
      <c r="H117" s="72">
        <f>0+J95+J98+J101+J104+J107+J110+J113</f>
        <v>598588.41000000003</v>
      </c>
      <c r="I117" s="71" t="s">
        <v>141</v>
      </c>
      <c r="J117" s="73">
        <f>0+J116</f>
        <v>125703.56999999995</v>
      </c>
      <c r="K117" s="71" t="s">
        <v>142</v>
      </c>
      <c r="L117" s="74">
        <f>0+L116</f>
        <v>724291.97999999998</v>
      </c>
      <c r="M117" s="13"/>
      <c r="N117" s="2"/>
      <c r="O117" s="2"/>
      <c r="P117" s="2"/>
      <c r="Q117" s="2"/>
    </row>
    <row r="118" ht="40" customHeight="1">
      <c r="A118" s="10"/>
      <c r="B118" s="75" t="s">
        <v>184</v>
      </c>
      <c r="C118" s="1"/>
      <c r="D118" s="1"/>
      <c r="E118" s="1"/>
      <c r="F118" s="1"/>
      <c r="G118" s="1"/>
      <c r="H118" s="43"/>
      <c r="I118" s="1"/>
      <c r="J118" s="43"/>
      <c r="K118" s="1"/>
      <c r="L118" s="1"/>
      <c r="M118" s="13"/>
      <c r="N118" s="2"/>
      <c r="O118" s="2"/>
      <c r="P118" s="2"/>
      <c r="Q118" s="2"/>
    </row>
    <row r="119">
      <c r="A119" s="10"/>
      <c r="B119" s="44">
        <v>189</v>
      </c>
      <c r="C119" s="45" t="s">
        <v>421</v>
      </c>
      <c r="D119" s="45"/>
      <c r="E119" s="45" t="s">
        <v>422</v>
      </c>
      <c r="F119" s="45" t="s">
        <v>7</v>
      </c>
      <c r="G119" s="46" t="s">
        <v>181</v>
      </c>
      <c r="H119" s="47">
        <v>162.99000000000001</v>
      </c>
      <c r="I119" s="26">
        <v>1722.29</v>
      </c>
      <c r="J119" s="48">
        <f>ROUND(H119*I119,2)</f>
        <v>280716.04999999999</v>
      </c>
      <c r="K119" s="49">
        <v>0.20999999999999999</v>
      </c>
      <c r="L119" s="50">
        <f>ROUND(J119*1.21,2)</f>
        <v>339666.41999999998</v>
      </c>
      <c r="M119" s="13"/>
      <c r="N119" s="2"/>
      <c r="O119" s="2"/>
      <c r="P119" s="2"/>
      <c r="Q119" s="33">
        <f>IF(ISNUMBER(K119),IF(H119&gt;0,IF(I119&gt;0,J119,0),0),0)</f>
        <v>280716.04999999999</v>
      </c>
      <c r="R119" s="9">
        <f>IF(ISNUMBER(K119)=FALSE,J119,0)</f>
        <v>0</v>
      </c>
    </row>
    <row r="120">
      <c r="A120" s="10"/>
      <c r="B120" s="51" t="s">
        <v>125</v>
      </c>
      <c r="C120" s="1"/>
      <c r="D120" s="1"/>
      <c r="E120" s="52" t="s">
        <v>7</v>
      </c>
      <c r="F120" s="1"/>
      <c r="G120" s="1"/>
      <c r="H120" s="43"/>
      <c r="I120" s="1"/>
      <c r="J120" s="43"/>
      <c r="K120" s="1"/>
      <c r="L120" s="1"/>
      <c r="M120" s="13"/>
      <c r="N120" s="2"/>
      <c r="O120" s="2"/>
      <c r="P120" s="2"/>
      <c r="Q120" s="2"/>
    </row>
    <row r="121" thickBot="1">
      <c r="A121" s="10"/>
      <c r="B121" s="53" t="s">
        <v>127</v>
      </c>
      <c r="C121" s="54"/>
      <c r="D121" s="54"/>
      <c r="E121" s="55" t="s">
        <v>559</v>
      </c>
      <c r="F121" s="54"/>
      <c r="G121" s="54"/>
      <c r="H121" s="56"/>
      <c r="I121" s="54"/>
      <c r="J121" s="56"/>
      <c r="K121" s="54"/>
      <c r="L121" s="54"/>
      <c r="M121" s="13"/>
      <c r="N121" s="2"/>
      <c r="O121" s="2"/>
      <c r="P121" s="2"/>
      <c r="Q121" s="2"/>
    </row>
    <row r="122" thickTop="1">
      <c r="A122" s="10"/>
      <c r="B122" s="44">
        <v>190</v>
      </c>
      <c r="C122" s="45" t="s">
        <v>430</v>
      </c>
      <c r="D122" s="45"/>
      <c r="E122" s="45" t="s">
        <v>431</v>
      </c>
      <c r="F122" s="45" t="s">
        <v>7</v>
      </c>
      <c r="G122" s="46" t="s">
        <v>146</v>
      </c>
      <c r="H122" s="57">
        <v>7</v>
      </c>
      <c r="I122" s="58">
        <v>456.49000000000001</v>
      </c>
      <c r="J122" s="59">
        <f>ROUND(H122*I122,2)</f>
        <v>3195.4299999999998</v>
      </c>
      <c r="K122" s="60">
        <v>0.20999999999999999</v>
      </c>
      <c r="L122" s="61">
        <f>ROUND(J122*1.21,2)</f>
        <v>3866.4699999999998</v>
      </c>
      <c r="M122" s="13"/>
      <c r="N122" s="2"/>
      <c r="O122" s="2"/>
      <c r="P122" s="2"/>
      <c r="Q122" s="33">
        <f>IF(ISNUMBER(K122),IF(H122&gt;0,IF(I122&gt;0,J122,0),0),0)</f>
        <v>3195.4299999999998</v>
      </c>
      <c r="R122" s="9">
        <f>IF(ISNUMBER(K122)=FALSE,J122,0)</f>
        <v>0</v>
      </c>
    </row>
    <row r="123">
      <c r="A123" s="10"/>
      <c r="B123" s="51" t="s">
        <v>125</v>
      </c>
      <c r="C123" s="1"/>
      <c r="D123" s="1"/>
      <c r="E123" s="52" t="s">
        <v>7</v>
      </c>
      <c r="F123" s="1"/>
      <c r="G123" s="1"/>
      <c r="H123" s="43"/>
      <c r="I123" s="1"/>
      <c r="J123" s="43"/>
      <c r="K123" s="1"/>
      <c r="L123" s="1"/>
      <c r="M123" s="13"/>
      <c r="N123" s="2"/>
      <c r="O123" s="2"/>
      <c r="P123" s="2"/>
      <c r="Q123" s="2"/>
    </row>
    <row r="124" thickBot="1">
      <c r="A124" s="10"/>
      <c r="B124" s="53" t="s">
        <v>127</v>
      </c>
      <c r="C124" s="54"/>
      <c r="D124" s="54"/>
      <c r="E124" s="55" t="s">
        <v>560</v>
      </c>
      <c r="F124" s="54"/>
      <c r="G124" s="54"/>
      <c r="H124" s="56"/>
      <c r="I124" s="54"/>
      <c r="J124" s="56"/>
      <c r="K124" s="54"/>
      <c r="L124" s="54"/>
      <c r="M124" s="13"/>
      <c r="N124" s="2"/>
      <c r="O124" s="2"/>
      <c r="P124" s="2"/>
      <c r="Q124" s="2"/>
    </row>
    <row r="125" thickTop="1">
      <c r="A125" s="10"/>
      <c r="B125" s="44">
        <v>191</v>
      </c>
      <c r="C125" s="45" t="s">
        <v>437</v>
      </c>
      <c r="D125" s="45"/>
      <c r="E125" s="45" t="s">
        <v>438</v>
      </c>
      <c r="F125" s="45" t="s">
        <v>7</v>
      </c>
      <c r="G125" s="46" t="s">
        <v>146</v>
      </c>
      <c r="H125" s="57">
        <v>5</v>
      </c>
      <c r="I125" s="58">
        <v>283.86000000000001</v>
      </c>
      <c r="J125" s="59">
        <f>ROUND(H125*I125,2)</f>
        <v>1419.3</v>
      </c>
      <c r="K125" s="60">
        <v>0.20999999999999999</v>
      </c>
      <c r="L125" s="61">
        <f>ROUND(J125*1.21,2)</f>
        <v>1717.3499999999999</v>
      </c>
      <c r="M125" s="13"/>
      <c r="N125" s="2"/>
      <c r="O125" s="2"/>
      <c r="P125" s="2"/>
      <c r="Q125" s="33">
        <f>IF(ISNUMBER(K125),IF(H125&gt;0,IF(I125&gt;0,J125,0),0),0)</f>
        <v>1419.3</v>
      </c>
      <c r="R125" s="9">
        <f>IF(ISNUMBER(K125)=FALSE,J125,0)</f>
        <v>0</v>
      </c>
    </row>
    <row r="126">
      <c r="A126" s="10"/>
      <c r="B126" s="51" t="s">
        <v>125</v>
      </c>
      <c r="C126" s="1"/>
      <c r="D126" s="1"/>
      <c r="E126" s="52" t="s">
        <v>7</v>
      </c>
      <c r="F126" s="1"/>
      <c r="G126" s="1"/>
      <c r="H126" s="43"/>
      <c r="I126" s="1"/>
      <c r="J126" s="43"/>
      <c r="K126" s="1"/>
      <c r="L126" s="1"/>
      <c r="M126" s="13"/>
      <c r="N126" s="2"/>
      <c r="O126" s="2"/>
      <c r="P126" s="2"/>
      <c r="Q126" s="2"/>
    </row>
    <row r="127" thickBot="1">
      <c r="A127" s="10"/>
      <c r="B127" s="53" t="s">
        <v>127</v>
      </c>
      <c r="C127" s="54"/>
      <c r="D127" s="54"/>
      <c r="E127" s="55" t="s">
        <v>561</v>
      </c>
      <c r="F127" s="54"/>
      <c r="G127" s="54"/>
      <c r="H127" s="56"/>
      <c r="I127" s="54"/>
      <c r="J127" s="56"/>
      <c r="K127" s="54"/>
      <c r="L127" s="54"/>
      <c r="M127" s="13"/>
      <c r="N127" s="2"/>
      <c r="O127" s="2"/>
      <c r="P127" s="2"/>
      <c r="Q127" s="2"/>
    </row>
    <row r="128" thickTop="1">
      <c r="A128" s="10"/>
      <c r="B128" s="44">
        <v>192</v>
      </c>
      <c r="C128" s="45" t="s">
        <v>440</v>
      </c>
      <c r="D128" s="45"/>
      <c r="E128" s="45" t="s">
        <v>441</v>
      </c>
      <c r="F128" s="45" t="s">
        <v>7</v>
      </c>
      <c r="G128" s="46" t="s">
        <v>146</v>
      </c>
      <c r="H128" s="57">
        <v>1</v>
      </c>
      <c r="I128" s="58">
        <v>3635.6700000000001</v>
      </c>
      <c r="J128" s="59">
        <f>ROUND(H128*I128,2)</f>
        <v>3635.6700000000001</v>
      </c>
      <c r="K128" s="60">
        <v>0.20999999999999999</v>
      </c>
      <c r="L128" s="61">
        <f>ROUND(J128*1.21,2)</f>
        <v>4399.1599999999999</v>
      </c>
      <c r="M128" s="13"/>
      <c r="N128" s="2"/>
      <c r="O128" s="2"/>
      <c r="P128" s="2"/>
      <c r="Q128" s="33">
        <f>IF(ISNUMBER(K128),IF(H128&gt;0,IF(I128&gt;0,J128,0),0),0)</f>
        <v>3635.6700000000001</v>
      </c>
      <c r="R128" s="9">
        <f>IF(ISNUMBER(K128)=FALSE,J128,0)</f>
        <v>0</v>
      </c>
    </row>
    <row r="129">
      <c r="A129" s="10"/>
      <c r="B129" s="51" t="s">
        <v>125</v>
      </c>
      <c r="C129" s="1"/>
      <c r="D129" s="1"/>
      <c r="E129" s="52" t="s">
        <v>7</v>
      </c>
      <c r="F129" s="1"/>
      <c r="G129" s="1"/>
      <c r="H129" s="43"/>
      <c r="I129" s="1"/>
      <c r="J129" s="43"/>
      <c r="K129" s="1"/>
      <c r="L129" s="1"/>
      <c r="M129" s="13"/>
      <c r="N129" s="2"/>
      <c r="O129" s="2"/>
      <c r="P129" s="2"/>
      <c r="Q129" s="2"/>
    </row>
    <row r="130" thickBot="1">
      <c r="A130" s="10"/>
      <c r="B130" s="53" t="s">
        <v>127</v>
      </c>
      <c r="C130" s="54"/>
      <c r="D130" s="54"/>
      <c r="E130" s="55" t="s">
        <v>562</v>
      </c>
      <c r="F130" s="54"/>
      <c r="G130" s="54"/>
      <c r="H130" s="56"/>
      <c r="I130" s="54"/>
      <c r="J130" s="56"/>
      <c r="K130" s="54"/>
      <c r="L130" s="54"/>
      <c r="M130" s="13"/>
      <c r="N130" s="2"/>
      <c r="O130" s="2"/>
      <c r="P130" s="2"/>
      <c r="Q130" s="2"/>
    </row>
    <row r="131" thickTop="1">
      <c r="A131" s="10"/>
      <c r="B131" s="44">
        <v>193</v>
      </c>
      <c r="C131" s="45" t="s">
        <v>455</v>
      </c>
      <c r="D131" s="45"/>
      <c r="E131" s="45" t="s">
        <v>456</v>
      </c>
      <c r="F131" s="45" t="s">
        <v>7</v>
      </c>
      <c r="G131" s="46" t="s">
        <v>146</v>
      </c>
      <c r="H131" s="57">
        <v>3</v>
      </c>
      <c r="I131" s="58">
        <v>2319.77</v>
      </c>
      <c r="J131" s="59">
        <f>ROUND(H131*I131,2)</f>
        <v>6959.3100000000004</v>
      </c>
      <c r="K131" s="60">
        <v>0.20999999999999999</v>
      </c>
      <c r="L131" s="61">
        <f>ROUND(J131*1.21,2)</f>
        <v>8420.7700000000004</v>
      </c>
      <c r="M131" s="13"/>
      <c r="N131" s="2"/>
      <c r="O131" s="2"/>
      <c r="P131" s="2"/>
      <c r="Q131" s="33">
        <f>IF(ISNUMBER(K131),IF(H131&gt;0,IF(I131&gt;0,J131,0),0),0)</f>
        <v>6959.3100000000004</v>
      </c>
      <c r="R131" s="9">
        <f>IF(ISNUMBER(K131)=FALSE,J131,0)</f>
        <v>0</v>
      </c>
    </row>
    <row r="132">
      <c r="A132" s="10"/>
      <c r="B132" s="51" t="s">
        <v>125</v>
      </c>
      <c r="C132" s="1"/>
      <c r="D132" s="1"/>
      <c r="E132" s="52" t="s">
        <v>7</v>
      </c>
      <c r="F132" s="1"/>
      <c r="G132" s="1"/>
      <c r="H132" s="43"/>
      <c r="I132" s="1"/>
      <c r="J132" s="43"/>
      <c r="K132" s="1"/>
      <c r="L132" s="1"/>
      <c r="M132" s="13"/>
      <c r="N132" s="2"/>
      <c r="O132" s="2"/>
      <c r="P132" s="2"/>
      <c r="Q132" s="2"/>
    </row>
    <row r="133" thickBot="1">
      <c r="A133" s="10"/>
      <c r="B133" s="53" t="s">
        <v>127</v>
      </c>
      <c r="C133" s="54"/>
      <c r="D133" s="54"/>
      <c r="E133" s="55" t="s">
        <v>563</v>
      </c>
      <c r="F133" s="54"/>
      <c r="G133" s="54"/>
      <c r="H133" s="56"/>
      <c r="I133" s="54"/>
      <c r="J133" s="56"/>
      <c r="K133" s="54"/>
      <c r="L133" s="54"/>
      <c r="M133" s="13"/>
      <c r="N133" s="2"/>
      <c r="O133" s="2"/>
      <c r="P133" s="2"/>
      <c r="Q133" s="2"/>
    </row>
    <row r="134" thickTop="1">
      <c r="A134" s="10"/>
      <c r="B134" s="44">
        <v>194</v>
      </c>
      <c r="C134" s="45" t="s">
        <v>461</v>
      </c>
      <c r="D134" s="45"/>
      <c r="E134" s="45" t="s">
        <v>462</v>
      </c>
      <c r="F134" s="45" t="s">
        <v>7</v>
      </c>
      <c r="G134" s="46" t="s">
        <v>169</v>
      </c>
      <c r="H134" s="57">
        <v>26.763000000000002</v>
      </c>
      <c r="I134" s="58">
        <v>127.61</v>
      </c>
      <c r="J134" s="59">
        <f>ROUND(H134*I134,2)</f>
        <v>3415.23</v>
      </c>
      <c r="K134" s="60">
        <v>0.20999999999999999</v>
      </c>
      <c r="L134" s="61">
        <f>ROUND(J134*1.21,2)</f>
        <v>4132.4300000000003</v>
      </c>
      <c r="M134" s="13"/>
      <c r="N134" s="2"/>
      <c r="O134" s="2"/>
      <c r="P134" s="2"/>
      <c r="Q134" s="33">
        <f>IF(ISNUMBER(K134),IF(H134&gt;0,IF(I134&gt;0,J134,0),0),0)</f>
        <v>3415.23</v>
      </c>
      <c r="R134" s="9">
        <f>IF(ISNUMBER(K134)=FALSE,J134,0)</f>
        <v>0</v>
      </c>
    </row>
    <row r="135">
      <c r="A135" s="10"/>
      <c r="B135" s="51" t="s">
        <v>125</v>
      </c>
      <c r="C135" s="1"/>
      <c r="D135" s="1"/>
      <c r="E135" s="52" t="s">
        <v>7</v>
      </c>
      <c r="F135" s="1"/>
      <c r="G135" s="1"/>
      <c r="H135" s="43"/>
      <c r="I135" s="1"/>
      <c r="J135" s="43"/>
      <c r="K135" s="1"/>
      <c r="L135" s="1"/>
      <c r="M135" s="13"/>
      <c r="N135" s="2"/>
      <c r="O135" s="2"/>
      <c r="P135" s="2"/>
      <c r="Q135" s="2"/>
    </row>
    <row r="136" thickBot="1">
      <c r="A136" s="10"/>
      <c r="B136" s="53" t="s">
        <v>127</v>
      </c>
      <c r="C136" s="54"/>
      <c r="D136" s="54"/>
      <c r="E136" s="55" t="s">
        <v>564</v>
      </c>
      <c r="F136" s="54"/>
      <c r="G136" s="54"/>
      <c r="H136" s="56"/>
      <c r="I136" s="54"/>
      <c r="J136" s="56"/>
      <c r="K136" s="54"/>
      <c r="L136" s="54"/>
      <c r="M136" s="13"/>
      <c r="N136" s="2"/>
      <c r="O136" s="2"/>
      <c r="P136" s="2"/>
      <c r="Q136" s="2"/>
    </row>
    <row r="137" thickTop="1">
      <c r="A137" s="10"/>
      <c r="B137" s="44">
        <v>195</v>
      </c>
      <c r="C137" s="45" t="s">
        <v>470</v>
      </c>
      <c r="D137" s="45"/>
      <c r="E137" s="45" t="s">
        <v>471</v>
      </c>
      <c r="F137" s="45" t="s">
        <v>7</v>
      </c>
      <c r="G137" s="46" t="s">
        <v>169</v>
      </c>
      <c r="H137" s="57">
        <v>26.763000000000002</v>
      </c>
      <c r="I137" s="58">
        <v>368.63999999999999</v>
      </c>
      <c r="J137" s="59">
        <f>ROUND(H137*I137,2)</f>
        <v>9865.9099999999999</v>
      </c>
      <c r="K137" s="60">
        <v>0.20999999999999999</v>
      </c>
      <c r="L137" s="61">
        <f>ROUND(J137*1.21,2)</f>
        <v>11937.75</v>
      </c>
      <c r="M137" s="13"/>
      <c r="N137" s="2"/>
      <c r="O137" s="2"/>
      <c r="P137" s="2"/>
      <c r="Q137" s="33">
        <f>IF(ISNUMBER(K137),IF(H137&gt;0,IF(I137&gt;0,J137,0),0),0)</f>
        <v>9865.9099999999999</v>
      </c>
      <c r="R137" s="9">
        <f>IF(ISNUMBER(K137)=FALSE,J137,0)</f>
        <v>0</v>
      </c>
    </row>
    <row r="138">
      <c r="A138" s="10"/>
      <c r="B138" s="51" t="s">
        <v>125</v>
      </c>
      <c r="C138" s="1"/>
      <c r="D138" s="1"/>
      <c r="E138" s="52" t="s">
        <v>7</v>
      </c>
      <c r="F138" s="1"/>
      <c r="G138" s="1"/>
      <c r="H138" s="43"/>
      <c r="I138" s="1"/>
      <c r="J138" s="43"/>
      <c r="K138" s="1"/>
      <c r="L138" s="1"/>
      <c r="M138" s="13"/>
      <c r="N138" s="2"/>
      <c r="O138" s="2"/>
      <c r="P138" s="2"/>
      <c r="Q138" s="2"/>
    </row>
    <row r="139" thickBot="1">
      <c r="A139" s="10"/>
      <c r="B139" s="53" t="s">
        <v>127</v>
      </c>
      <c r="C139" s="54"/>
      <c r="D139" s="54"/>
      <c r="E139" s="55" t="s">
        <v>565</v>
      </c>
      <c r="F139" s="54"/>
      <c r="G139" s="54"/>
      <c r="H139" s="56"/>
      <c r="I139" s="54"/>
      <c r="J139" s="56"/>
      <c r="K139" s="54"/>
      <c r="L139" s="54"/>
      <c r="M139" s="13"/>
      <c r="N139" s="2"/>
      <c r="O139" s="2"/>
      <c r="P139" s="2"/>
      <c r="Q139" s="2"/>
    </row>
    <row r="140" thickTop="1">
      <c r="A140" s="10"/>
      <c r="B140" s="44">
        <v>196</v>
      </c>
      <c r="C140" s="45" t="s">
        <v>484</v>
      </c>
      <c r="D140" s="45"/>
      <c r="E140" s="45" t="s">
        <v>485</v>
      </c>
      <c r="F140" s="45" t="s">
        <v>7</v>
      </c>
      <c r="G140" s="46" t="s">
        <v>181</v>
      </c>
      <c r="H140" s="57">
        <v>11</v>
      </c>
      <c r="I140" s="58">
        <v>218.99000000000001</v>
      </c>
      <c r="J140" s="59">
        <f>ROUND(H140*I140,2)</f>
        <v>2408.8899999999999</v>
      </c>
      <c r="K140" s="60">
        <v>0.20999999999999999</v>
      </c>
      <c r="L140" s="61">
        <f>ROUND(J140*1.21,2)</f>
        <v>2914.7600000000002</v>
      </c>
      <c r="M140" s="13"/>
      <c r="N140" s="2"/>
      <c r="O140" s="2"/>
      <c r="P140" s="2"/>
      <c r="Q140" s="33">
        <f>IF(ISNUMBER(K140),IF(H140&gt;0,IF(I140&gt;0,J140,0),0),0)</f>
        <v>2408.8899999999999</v>
      </c>
      <c r="R140" s="9">
        <f>IF(ISNUMBER(K140)=FALSE,J140,0)</f>
        <v>0</v>
      </c>
    </row>
    <row r="141">
      <c r="A141" s="10"/>
      <c r="B141" s="51" t="s">
        <v>125</v>
      </c>
      <c r="C141" s="1"/>
      <c r="D141" s="1"/>
      <c r="E141" s="52" t="s">
        <v>7</v>
      </c>
      <c r="F141" s="1"/>
      <c r="G141" s="1"/>
      <c r="H141" s="43"/>
      <c r="I141" s="1"/>
      <c r="J141" s="43"/>
      <c r="K141" s="1"/>
      <c r="L141" s="1"/>
      <c r="M141" s="13"/>
      <c r="N141" s="2"/>
      <c r="O141" s="2"/>
      <c r="P141" s="2"/>
      <c r="Q141" s="2"/>
    </row>
    <row r="142" thickBot="1">
      <c r="A142" s="10"/>
      <c r="B142" s="53" t="s">
        <v>127</v>
      </c>
      <c r="C142" s="54"/>
      <c r="D142" s="54"/>
      <c r="E142" s="55" t="s">
        <v>542</v>
      </c>
      <c r="F142" s="54"/>
      <c r="G142" s="54"/>
      <c r="H142" s="56"/>
      <c r="I142" s="54"/>
      <c r="J142" s="56"/>
      <c r="K142" s="54"/>
      <c r="L142" s="54"/>
      <c r="M142" s="13"/>
      <c r="N142" s="2"/>
      <c r="O142" s="2"/>
      <c r="P142" s="2"/>
      <c r="Q142" s="2"/>
    </row>
    <row r="143" thickTop="1" thickBot="1" ht="25" customHeight="1">
      <c r="A143" s="10"/>
      <c r="B143" s="1"/>
      <c r="C143" s="62">
        <v>9</v>
      </c>
      <c r="D143" s="1"/>
      <c r="E143" s="63" t="s">
        <v>112</v>
      </c>
      <c r="F143" s="1"/>
      <c r="G143" s="64" t="s">
        <v>137</v>
      </c>
      <c r="H143" s="65">
        <f>J119+J122+J125+J128+J131+J134+J137+J140</f>
        <v>311615.78999999992</v>
      </c>
      <c r="I143" s="64" t="s">
        <v>138</v>
      </c>
      <c r="J143" s="66">
        <f>(L143-H143)</f>
        <v>65439.320000000065</v>
      </c>
      <c r="K143" s="64" t="s">
        <v>139</v>
      </c>
      <c r="L143" s="67">
        <f>ROUND((J119+J122+J125+J128+J131+J134+J137+J140)*1.21,2)</f>
        <v>377055.10999999999</v>
      </c>
      <c r="M143" s="13"/>
      <c r="N143" s="2"/>
      <c r="O143" s="2"/>
      <c r="P143" s="2"/>
      <c r="Q143" s="33">
        <f>0+Q119+Q122+Q125+Q128+Q131+Q134+Q137+Q140</f>
        <v>311615.78999999992</v>
      </c>
      <c r="R143" s="9">
        <f>0+R119+R122+R125+R128+R131+R134+R137+R140</f>
        <v>0</v>
      </c>
      <c r="S143" s="68">
        <f>Q143*(1+J143)+R143</f>
        <v>20392237014.652817</v>
      </c>
    </row>
    <row r="144" thickTop="1" thickBot="1" ht="25" customHeight="1">
      <c r="A144" s="10"/>
      <c r="B144" s="69"/>
      <c r="C144" s="69"/>
      <c r="D144" s="69"/>
      <c r="E144" s="70"/>
      <c r="F144" s="69"/>
      <c r="G144" s="71" t="s">
        <v>140</v>
      </c>
      <c r="H144" s="72">
        <f>0+J119+J122+J125+J128+J131+J134+J137+J140</f>
        <v>311615.78999999992</v>
      </c>
      <c r="I144" s="71" t="s">
        <v>141</v>
      </c>
      <c r="J144" s="73">
        <f>0+J143</f>
        <v>65439.320000000065</v>
      </c>
      <c r="K144" s="71" t="s">
        <v>142</v>
      </c>
      <c r="L144" s="74">
        <f>0+L143</f>
        <v>377055.10999999999</v>
      </c>
      <c r="M144" s="13"/>
      <c r="N144" s="2"/>
      <c r="O144" s="2"/>
      <c r="P144" s="2"/>
      <c r="Q144" s="2"/>
    </row>
    <row r="145">
      <c r="A145" s="14"/>
      <c r="B145" s="4"/>
      <c r="C145" s="4"/>
      <c r="D145" s="4"/>
      <c r="E145" s="4"/>
      <c r="F145" s="4"/>
      <c r="G145" s="4"/>
      <c r="H145" s="76"/>
      <c r="I145" s="4"/>
      <c r="J145" s="76"/>
      <c r="K145" s="4"/>
      <c r="L145" s="4"/>
      <c r="M145" s="15"/>
      <c r="N145" s="2"/>
      <c r="O145" s="2"/>
      <c r="P145" s="2"/>
      <c r="Q145" s="2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"/>
      <c r="O146" s="2"/>
      <c r="P146" s="2"/>
      <c r="Q146" s="2"/>
    </row>
  </sheetData>
  <mergeCells count="91">
    <mergeCell ref="B39:D39"/>
    <mergeCell ref="B40:D40"/>
    <mergeCell ref="B42:D42"/>
    <mergeCell ref="B43:D43"/>
    <mergeCell ref="B45:D45"/>
    <mergeCell ref="B46:D46"/>
    <mergeCell ref="B48:D48"/>
    <mergeCell ref="B49:D49"/>
    <mergeCell ref="B51:D51"/>
    <mergeCell ref="B52:D52"/>
    <mergeCell ref="B55:L55"/>
    <mergeCell ref="B57:D57"/>
    <mergeCell ref="B58:D58"/>
    <mergeCell ref="B60:D60"/>
    <mergeCell ref="B61:D61"/>
    <mergeCell ref="B63:D63"/>
    <mergeCell ref="B64:D64"/>
    <mergeCell ref="B66:D66"/>
    <mergeCell ref="B67:D67"/>
    <mergeCell ref="B69:D69"/>
    <mergeCell ref="B70:D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3:D33"/>
    <mergeCell ref="B34:D34"/>
    <mergeCell ref="B36:D36"/>
    <mergeCell ref="B37:D37"/>
    <mergeCell ref="B21:D21"/>
    <mergeCell ref="B22:D22"/>
    <mergeCell ref="B23:D23"/>
    <mergeCell ref="B72:D72"/>
    <mergeCell ref="B73:D73"/>
    <mergeCell ref="B75:D75"/>
    <mergeCell ref="B76:D76"/>
    <mergeCell ref="B78:D78"/>
    <mergeCell ref="B79:D79"/>
    <mergeCell ref="B81:D81"/>
    <mergeCell ref="B82:D82"/>
    <mergeCell ref="B84:D84"/>
    <mergeCell ref="B85:D85"/>
    <mergeCell ref="B87:D87"/>
    <mergeCell ref="B88:D88"/>
    <mergeCell ref="B90:D90"/>
    <mergeCell ref="B91:D91"/>
    <mergeCell ref="B94:L94"/>
    <mergeCell ref="B96:D96"/>
    <mergeCell ref="B97:D97"/>
    <mergeCell ref="B99:D99"/>
    <mergeCell ref="B100:D100"/>
    <mergeCell ref="B102:D102"/>
    <mergeCell ref="B103:D103"/>
    <mergeCell ref="B105:D105"/>
    <mergeCell ref="B106:D106"/>
    <mergeCell ref="B108:D108"/>
    <mergeCell ref="B109:D109"/>
    <mergeCell ref="B111:D111"/>
    <mergeCell ref="B112:D112"/>
    <mergeCell ref="B114:D114"/>
    <mergeCell ref="B115:D115"/>
    <mergeCell ref="B120:D120"/>
    <mergeCell ref="B121:D121"/>
    <mergeCell ref="B123:D123"/>
    <mergeCell ref="B124:D124"/>
    <mergeCell ref="B126:D126"/>
    <mergeCell ref="B127:D127"/>
    <mergeCell ref="B129:D129"/>
    <mergeCell ref="B130:D130"/>
    <mergeCell ref="B132:D132"/>
    <mergeCell ref="B133:D133"/>
    <mergeCell ref="B135:D135"/>
    <mergeCell ref="B136:D136"/>
    <mergeCell ref="B138:D138"/>
    <mergeCell ref="B139:D139"/>
    <mergeCell ref="B141:D141"/>
    <mergeCell ref="B142:D142"/>
    <mergeCell ref="B118:L118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0+(H55+H94+H106+H136+H142+H166)</f>
        <v>1797086.5600000001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0+H56+H95+H107+H137+H143+H167</f>
        <v>1797086.5600000001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566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ROUND(0+((H55+H94+H106+H136+H142+H166)*1.21),2)</f>
        <v>2174474.7400000002</v>
      </c>
      <c r="K11" s="1"/>
      <c r="L11" s="1"/>
      <c r="M11" s="13"/>
      <c r="N11" s="2"/>
      <c r="O11" s="2"/>
      <c r="P11" s="2"/>
      <c r="Q11" s="33">
        <f>IF(SUM(K20:K25)&gt;0,ROUND(SUM(S20:S25)/SUM(K20:K25)-1,8),0)</f>
        <v>218405.74267830999</v>
      </c>
      <c r="R11" s="9">
        <f>AVERAGE(J55,J94,J106,J136,J142,J166)</f>
        <v>62898.030000000006</v>
      </c>
      <c r="S11" s="9">
        <f>J10*(1+Q11)</f>
        <v>392495821880.56934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0+J31+J34+J37+J40+J43+J46+J49+J52</f>
        <v>97750</v>
      </c>
      <c r="L20" s="38">
        <f>0+L55</f>
        <v>118277.5</v>
      </c>
      <c r="M20" s="13"/>
      <c r="N20" s="2"/>
      <c r="O20" s="2"/>
      <c r="P20" s="2"/>
      <c r="Q20" s="2"/>
      <c r="S20" s="9">
        <f>S55</f>
        <v>2006660875</v>
      </c>
    </row>
    <row r="21">
      <c r="A21" s="10"/>
      <c r="B21" s="36">
        <v>1</v>
      </c>
      <c r="C21" s="1"/>
      <c r="D21" s="1"/>
      <c r="E21" s="37" t="s">
        <v>109</v>
      </c>
      <c r="F21" s="1"/>
      <c r="G21" s="1"/>
      <c r="H21" s="1"/>
      <c r="I21" s="1"/>
      <c r="J21" s="1"/>
      <c r="K21" s="38">
        <f>0+J58+J61+J64+J67+J70+J73+J76+J79+J82+J85+J88+J91</f>
        <v>293224.00000000006</v>
      </c>
      <c r="L21" s="38">
        <f>0+L94</f>
        <v>354801.03999999998</v>
      </c>
      <c r="M21" s="13"/>
      <c r="N21" s="2"/>
      <c r="O21" s="2"/>
      <c r="P21" s="2"/>
      <c r="Q21" s="2"/>
      <c r="S21" s="9">
        <f>S94</f>
        <v>18056159200.95998</v>
      </c>
    </row>
    <row r="22">
      <c r="A22" s="10"/>
      <c r="B22" s="36">
        <v>4</v>
      </c>
      <c r="C22" s="1"/>
      <c r="D22" s="1"/>
      <c r="E22" s="37" t="s">
        <v>193</v>
      </c>
      <c r="F22" s="1"/>
      <c r="G22" s="1"/>
      <c r="H22" s="1"/>
      <c r="I22" s="1"/>
      <c r="J22" s="1"/>
      <c r="K22" s="38">
        <f>0+J97+J100+J103</f>
        <v>8033.8199999999997</v>
      </c>
      <c r="L22" s="38">
        <f>0+L106</f>
        <v>9720.9200000000001</v>
      </c>
      <c r="M22" s="13"/>
      <c r="N22" s="2"/>
      <c r="O22" s="2"/>
      <c r="P22" s="2"/>
      <c r="Q22" s="2"/>
      <c r="S22" s="9">
        <f>S106</f>
        <v>13561891.542000003</v>
      </c>
    </row>
    <row r="23">
      <c r="A23" s="10"/>
      <c r="B23" s="36">
        <v>5</v>
      </c>
      <c r="C23" s="1"/>
      <c r="D23" s="1"/>
      <c r="E23" s="37" t="s">
        <v>194</v>
      </c>
      <c r="F23" s="1"/>
      <c r="G23" s="1"/>
      <c r="H23" s="1"/>
      <c r="I23" s="1"/>
      <c r="J23" s="1"/>
      <c r="K23" s="38">
        <f>0+J109+J112+J115+J118+J121+J124+J127+J130+J133</f>
        <v>1330189.8399999999</v>
      </c>
      <c r="L23" s="38">
        <f>0+L136</f>
        <v>1609529.71</v>
      </c>
      <c r="M23" s="13"/>
      <c r="N23" s="2"/>
      <c r="O23" s="2"/>
      <c r="P23" s="2"/>
      <c r="Q23" s="2"/>
      <c r="S23" s="9">
        <f>S136</f>
        <v>371576387170.76093</v>
      </c>
    </row>
    <row r="24">
      <c r="A24" s="10"/>
      <c r="B24" s="36">
        <v>8</v>
      </c>
      <c r="C24" s="1"/>
      <c r="D24" s="1"/>
      <c r="E24" s="37" t="s">
        <v>111</v>
      </c>
      <c r="F24" s="1"/>
      <c r="G24" s="1"/>
      <c r="H24" s="1"/>
      <c r="I24" s="1"/>
      <c r="J24" s="1"/>
      <c r="K24" s="38">
        <f>0+J139</f>
        <v>4706.1099999999997</v>
      </c>
      <c r="L24" s="38">
        <f>0+L142</f>
        <v>5694.3900000000003</v>
      </c>
      <c r="M24" s="13"/>
      <c r="N24" s="2"/>
      <c r="O24" s="2"/>
      <c r="P24" s="2"/>
      <c r="Q24" s="2"/>
      <c r="S24" s="9">
        <f>S142</f>
        <v>4655660.5008000024</v>
      </c>
    </row>
    <row r="25">
      <c r="A25" s="10"/>
      <c r="B25" s="36">
        <v>9</v>
      </c>
      <c r="C25" s="1"/>
      <c r="D25" s="1"/>
      <c r="E25" s="37" t="s">
        <v>112</v>
      </c>
      <c r="F25" s="1"/>
      <c r="G25" s="1"/>
      <c r="H25" s="1"/>
      <c r="I25" s="1"/>
      <c r="J25" s="1"/>
      <c r="K25" s="38">
        <f>0+J145+J148+J151+J154+J157+J160+J163</f>
        <v>63182.790000000008</v>
      </c>
      <c r="L25" s="38">
        <f>0+L166</f>
        <v>76451.179999999993</v>
      </c>
      <c r="M25" s="41"/>
      <c r="N25" s="2"/>
      <c r="O25" s="2"/>
      <c r="P25" s="2"/>
      <c r="Q25" s="2"/>
      <c r="S25" s="9">
        <f>S166</f>
        <v>838397081.79809916</v>
      </c>
    </row>
    <row r="26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39"/>
      <c r="N26" s="2"/>
      <c r="O26" s="2"/>
      <c r="P26" s="2"/>
      <c r="Q26" s="2"/>
    </row>
    <row r="27" ht="14" customHeight="1">
      <c r="A27" s="4"/>
      <c r="B27" s="28" t="s">
        <v>113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40"/>
      <c r="N28" s="2"/>
      <c r="O28" s="2"/>
      <c r="P28" s="2"/>
      <c r="Q28" s="2"/>
    </row>
    <row r="29" ht="18" customHeight="1">
      <c r="A29" s="10"/>
      <c r="B29" s="34" t="s">
        <v>114</v>
      </c>
      <c r="C29" s="34" t="s">
        <v>106</v>
      </c>
      <c r="D29" s="34" t="s">
        <v>115</v>
      </c>
      <c r="E29" s="34" t="s">
        <v>107</v>
      </c>
      <c r="F29" s="34" t="s">
        <v>116</v>
      </c>
      <c r="G29" s="35" t="s">
        <v>117</v>
      </c>
      <c r="H29" s="23" t="s">
        <v>118</v>
      </c>
      <c r="I29" s="23" t="s">
        <v>119</v>
      </c>
      <c r="J29" s="23" t="s">
        <v>17</v>
      </c>
      <c r="K29" s="35" t="s">
        <v>120</v>
      </c>
      <c r="L29" s="23" t="s">
        <v>18</v>
      </c>
      <c r="M29" s="41"/>
      <c r="N29" s="2"/>
      <c r="O29" s="2"/>
      <c r="P29" s="2"/>
      <c r="Q29" s="2"/>
    </row>
    <row r="30" ht="40" customHeight="1">
      <c r="A30" s="10"/>
      <c r="B30" s="42" t="s">
        <v>121</v>
      </c>
      <c r="C30" s="1"/>
      <c r="D30" s="1"/>
      <c r="E30" s="1"/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>
      <c r="A31" s="10"/>
      <c r="B31" s="44">
        <v>197</v>
      </c>
      <c r="C31" s="45" t="s">
        <v>195</v>
      </c>
      <c r="D31" s="45"/>
      <c r="E31" s="45" t="s">
        <v>196</v>
      </c>
      <c r="F31" s="45" t="s">
        <v>7</v>
      </c>
      <c r="G31" s="46" t="s">
        <v>124</v>
      </c>
      <c r="H31" s="47">
        <v>1</v>
      </c>
      <c r="I31" s="26">
        <v>4500</v>
      </c>
      <c r="J31" s="48">
        <f>ROUND(H31*I31,2)</f>
        <v>4500</v>
      </c>
      <c r="K31" s="49">
        <v>0.20999999999999999</v>
      </c>
      <c r="L31" s="50">
        <f>ROUND(J31*1.21,2)</f>
        <v>5445</v>
      </c>
      <c r="M31" s="13"/>
      <c r="N31" s="2"/>
      <c r="O31" s="2"/>
      <c r="P31" s="2"/>
      <c r="Q31" s="33">
        <f>IF(ISNUMBER(K31),IF(H31&gt;0,IF(I31&gt;0,J31,0),0),0)</f>
        <v>4500</v>
      </c>
      <c r="R31" s="9">
        <f>IF(ISNUMBER(K31)=FALSE,J31,0)</f>
        <v>0</v>
      </c>
    </row>
    <row r="32">
      <c r="A32" s="10"/>
      <c r="B32" s="51" t="s">
        <v>125</v>
      </c>
      <c r="C32" s="1"/>
      <c r="D32" s="1"/>
      <c r="E32" s="52" t="s">
        <v>197</v>
      </c>
      <c r="F32" s="1"/>
      <c r="G32" s="1"/>
      <c r="H32" s="43"/>
      <c r="I32" s="1"/>
      <c r="J32" s="43"/>
      <c r="K32" s="1"/>
      <c r="L32" s="1"/>
      <c r="M32" s="13"/>
      <c r="N32" s="2"/>
      <c r="O32" s="2"/>
      <c r="P32" s="2"/>
      <c r="Q32" s="2"/>
    </row>
    <row r="33" thickBot="1">
      <c r="A33" s="10"/>
      <c r="B33" s="53" t="s">
        <v>127</v>
      </c>
      <c r="C33" s="54"/>
      <c r="D33" s="54"/>
      <c r="E33" s="55" t="s">
        <v>7</v>
      </c>
      <c r="F33" s="54"/>
      <c r="G33" s="54"/>
      <c r="H33" s="56"/>
      <c r="I33" s="54"/>
      <c r="J33" s="56"/>
      <c r="K33" s="54"/>
      <c r="L33" s="54"/>
      <c r="M33" s="13"/>
      <c r="N33" s="2"/>
      <c r="O33" s="2"/>
      <c r="P33" s="2"/>
      <c r="Q33" s="2"/>
    </row>
    <row r="34" thickTop="1">
      <c r="A34" s="10"/>
      <c r="B34" s="44">
        <v>198</v>
      </c>
      <c r="C34" s="45" t="s">
        <v>198</v>
      </c>
      <c r="D34" s="45" t="s">
        <v>199</v>
      </c>
      <c r="E34" s="45" t="s">
        <v>200</v>
      </c>
      <c r="F34" s="45" t="s">
        <v>7</v>
      </c>
      <c r="G34" s="46" t="s">
        <v>124</v>
      </c>
      <c r="H34" s="57">
        <v>1</v>
      </c>
      <c r="I34" s="58">
        <v>11500</v>
      </c>
      <c r="J34" s="59">
        <f>ROUND(H34*I34,2)</f>
        <v>11500</v>
      </c>
      <c r="K34" s="60">
        <v>0.20999999999999999</v>
      </c>
      <c r="L34" s="61">
        <f>ROUND(J34*1.21,2)</f>
        <v>13915</v>
      </c>
      <c r="M34" s="13"/>
      <c r="N34" s="2"/>
      <c r="O34" s="2"/>
      <c r="P34" s="2"/>
      <c r="Q34" s="33">
        <f>IF(ISNUMBER(K34),IF(H34&gt;0,IF(I34&gt;0,J34,0),0),0)</f>
        <v>11500</v>
      </c>
      <c r="R34" s="9">
        <f>IF(ISNUMBER(K34)=FALSE,J34,0)</f>
        <v>0</v>
      </c>
    </row>
    <row r="35">
      <c r="A35" s="10"/>
      <c r="B35" s="51" t="s">
        <v>125</v>
      </c>
      <c r="C35" s="1"/>
      <c r="D35" s="1"/>
      <c r="E35" s="52" t="s">
        <v>201</v>
      </c>
      <c r="F35" s="1"/>
      <c r="G35" s="1"/>
      <c r="H35" s="43"/>
      <c r="I35" s="1"/>
      <c r="J35" s="43"/>
      <c r="K35" s="1"/>
      <c r="L35" s="1"/>
      <c r="M35" s="13"/>
      <c r="N35" s="2"/>
      <c r="O35" s="2"/>
      <c r="P35" s="2"/>
      <c r="Q35" s="2"/>
    </row>
    <row r="36" thickBot="1">
      <c r="A36" s="10"/>
      <c r="B36" s="53" t="s">
        <v>127</v>
      </c>
      <c r="C36" s="54"/>
      <c r="D36" s="54"/>
      <c r="E36" s="55" t="s">
        <v>7</v>
      </c>
      <c r="F36" s="54"/>
      <c r="G36" s="54"/>
      <c r="H36" s="56"/>
      <c r="I36" s="54"/>
      <c r="J36" s="56"/>
      <c r="K36" s="54"/>
      <c r="L36" s="54"/>
      <c r="M36" s="13"/>
      <c r="N36" s="2"/>
      <c r="O36" s="2"/>
      <c r="P36" s="2"/>
      <c r="Q36" s="2"/>
    </row>
    <row r="37" thickTop="1">
      <c r="A37" s="10"/>
      <c r="B37" s="44">
        <v>199</v>
      </c>
      <c r="C37" s="45" t="s">
        <v>198</v>
      </c>
      <c r="D37" s="45" t="s">
        <v>202</v>
      </c>
      <c r="E37" s="45" t="s">
        <v>200</v>
      </c>
      <c r="F37" s="45" t="s">
        <v>7</v>
      </c>
      <c r="G37" s="46" t="s">
        <v>124</v>
      </c>
      <c r="H37" s="57">
        <v>1</v>
      </c>
      <c r="I37" s="58">
        <v>7500</v>
      </c>
      <c r="J37" s="59">
        <f>ROUND(H37*I37,2)</f>
        <v>7500</v>
      </c>
      <c r="K37" s="60">
        <v>0.20999999999999999</v>
      </c>
      <c r="L37" s="61">
        <f>ROUND(J37*1.21,2)</f>
        <v>9075</v>
      </c>
      <c r="M37" s="13"/>
      <c r="N37" s="2"/>
      <c r="O37" s="2"/>
      <c r="P37" s="2"/>
      <c r="Q37" s="33">
        <f>IF(ISNUMBER(K37),IF(H37&gt;0,IF(I37&gt;0,J37,0),0),0)</f>
        <v>7500</v>
      </c>
      <c r="R37" s="9">
        <f>IF(ISNUMBER(K37)=FALSE,J37,0)</f>
        <v>0</v>
      </c>
    </row>
    <row r="38">
      <c r="A38" s="10"/>
      <c r="B38" s="51" t="s">
        <v>125</v>
      </c>
      <c r="C38" s="1"/>
      <c r="D38" s="1"/>
      <c r="E38" s="52" t="s">
        <v>203</v>
      </c>
      <c r="F38" s="1"/>
      <c r="G38" s="1"/>
      <c r="H38" s="43"/>
      <c r="I38" s="1"/>
      <c r="J38" s="43"/>
      <c r="K38" s="1"/>
      <c r="L38" s="1"/>
      <c r="M38" s="13"/>
      <c r="N38" s="2"/>
      <c r="O38" s="2"/>
      <c r="P38" s="2"/>
      <c r="Q38" s="2"/>
    </row>
    <row r="39" thickBot="1">
      <c r="A39" s="10"/>
      <c r="B39" s="53" t="s">
        <v>127</v>
      </c>
      <c r="C39" s="54"/>
      <c r="D39" s="54"/>
      <c r="E39" s="55" t="s">
        <v>7</v>
      </c>
      <c r="F39" s="54"/>
      <c r="G39" s="54"/>
      <c r="H39" s="56"/>
      <c r="I39" s="54"/>
      <c r="J39" s="56"/>
      <c r="K39" s="54"/>
      <c r="L39" s="54"/>
      <c r="M39" s="13"/>
      <c r="N39" s="2"/>
      <c r="O39" s="2"/>
      <c r="P39" s="2"/>
      <c r="Q39" s="2"/>
    </row>
    <row r="40" thickTop="1">
      <c r="A40" s="10"/>
      <c r="B40" s="44">
        <v>200</v>
      </c>
      <c r="C40" s="45" t="s">
        <v>204</v>
      </c>
      <c r="D40" s="45"/>
      <c r="E40" s="45" t="s">
        <v>205</v>
      </c>
      <c r="F40" s="45" t="s">
        <v>7</v>
      </c>
      <c r="G40" s="46" t="s">
        <v>124</v>
      </c>
      <c r="H40" s="57">
        <v>1</v>
      </c>
      <c r="I40" s="58">
        <v>37500</v>
      </c>
      <c r="J40" s="59">
        <f>ROUND(H40*I40,2)</f>
        <v>37500</v>
      </c>
      <c r="K40" s="60">
        <v>0.20999999999999999</v>
      </c>
      <c r="L40" s="61">
        <f>ROUND(J40*1.21,2)</f>
        <v>45375</v>
      </c>
      <c r="M40" s="13"/>
      <c r="N40" s="2"/>
      <c r="O40" s="2"/>
      <c r="P40" s="2"/>
      <c r="Q40" s="33">
        <f>IF(ISNUMBER(K40),IF(H40&gt;0,IF(I40&gt;0,J40,0),0),0)</f>
        <v>37500</v>
      </c>
      <c r="R40" s="9">
        <f>IF(ISNUMBER(K40)=FALSE,J40,0)</f>
        <v>0</v>
      </c>
    </row>
    <row r="41">
      <c r="A41" s="10"/>
      <c r="B41" s="51" t="s">
        <v>125</v>
      </c>
      <c r="C41" s="1"/>
      <c r="D41" s="1"/>
      <c r="E41" s="52" t="s">
        <v>206</v>
      </c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 thickBot="1">
      <c r="A42" s="10"/>
      <c r="B42" s="53" t="s">
        <v>127</v>
      </c>
      <c r="C42" s="54"/>
      <c r="D42" s="54"/>
      <c r="E42" s="55" t="s">
        <v>7</v>
      </c>
      <c r="F42" s="54"/>
      <c r="G42" s="54"/>
      <c r="H42" s="56"/>
      <c r="I42" s="54"/>
      <c r="J42" s="56"/>
      <c r="K42" s="54"/>
      <c r="L42" s="54"/>
      <c r="M42" s="13"/>
      <c r="N42" s="2"/>
      <c r="O42" s="2"/>
      <c r="P42" s="2"/>
      <c r="Q42" s="2"/>
    </row>
    <row r="43" thickTop="1">
      <c r="A43" s="10"/>
      <c r="B43" s="44">
        <v>201</v>
      </c>
      <c r="C43" s="45" t="s">
        <v>207</v>
      </c>
      <c r="D43" s="45"/>
      <c r="E43" s="45" t="s">
        <v>208</v>
      </c>
      <c r="F43" s="45" t="s">
        <v>7</v>
      </c>
      <c r="G43" s="46" t="s">
        <v>124</v>
      </c>
      <c r="H43" s="57">
        <v>1</v>
      </c>
      <c r="I43" s="58">
        <v>4000</v>
      </c>
      <c r="J43" s="59">
        <f>ROUND(H43*I43,2)</f>
        <v>4000</v>
      </c>
      <c r="K43" s="60">
        <v>0.20999999999999999</v>
      </c>
      <c r="L43" s="61">
        <f>ROUND(J43*1.21,2)</f>
        <v>4840</v>
      </c>
      <c r="M43" s="13"/>
      <c r="N43" s="2"/>
      <c r="O43" s="2"/>
      <c r="P43" s="2"/>
      <c r="Q43" s="33">
        <f>IF(ISNUMBER(K43),IF(H43&gt;0,IF(I43&gt;0,J43,0),0),0)</f>
        <v>4000</v>
      </c>
      <c r="R43" s="9">
        <f>IF(ISNUMBER(K43)=FALSE,J43,0)</f>
        <v>0</v>
      </c>
    </row>
    <row r="44">
      <c r="A44" s="10"/>
      <c r="B44" s="51" t="s">
        <v>125</v>
      </c>
      <c r="C44" s="1"/>
      <c r="D44" s="1"/>
      <c r="E44" s="52" t="s">
        <v>209</v>
      </c>
      <c r="F44" s="1"/>
      <c r="G44" s="1"/>
      <c r="H44" s="43"/>
      <c r="I44" s="1"/>
      <c r="J44" s="43"/>
      <c r="K44" s="1"/>
      <c r="L44" s="1"/>
      <c r="M44" s="13"/>
      <c r="N44" s="2"/>
      <c r="O44" s="2"/>
      <c r="P44" s="2"/>
      <c r="Q44" s="2"/>
    </row>
    <row r="45" thickBot="1">
      <c r="A45" s="10"/>
      <c r="B45" s="53" t="s">
        <v>127</v>
      </c>
      <c r="C45" s="54"/>
      <c r="D45" s="54"/>
      <c r="E45" s="55" t="s">
        <v>7</v>
      </c>
      <c r="F45" s="54"/>
      <c r="G45" s="54"/>
      <c r="H45" s="56"/>
      <c r="I45" s="54"/>
      <c r="J45" s="56"/>
      <c r="K45" s="54"/>
      <c r="L45" s="54"/>
      <c r="M45" s="13"/>
      <c r="N45" s="2"/>
      <c r="O45" s="2"/>
      <c r="P45" s="2"/>
      <c r="Q45" s="2"/>
    </row>
    <row r="46" thickTop="1">
      <c r="A46" s="10"/>
      <c r="B46" s="44">
        <v>202</v>
      </c>
      <c r="C46" s="45" t="s">
        <v>210</v>
      </c>
      <c r="D46" s="45"/>
      <c r="E46" s="45" t="s">
        <v>211</v>
      </c>
      <c r="F46" s="45" t="s">
        <v>7</v>
      </c>
      <c r="G46" s="46" t="s">
        <v>124</v>
      </c>
      <c r="H46" s="57">
        <v>1</v>
      </c>
      <c r="I46" s="58">
        <v>750</v>
      </c>
      <c r="J46" s="59">
        <f>ROUND(H46*I46,2)</f>
        <v>750</v>
      </c>
      <c r="K46" s="60">
        <v>0.20999999999999999</v>
      </c>
      <c r="L46" s="61">
        <f>ROUND(J46*1.21,2)</f>
        <v>907.5</v>
      </c>
      <c r="M46" s="13"/>
      <c r="N46" s="2"/>
      <c r="O46" s="2"/>
      <c r="P46" s="2"/>
      <c r="Q46" s="33">
        <f>IF(ISNUMBER(K46),IF(H46&gt;0,IF(I46&gt;0,J46,0),0),0)</f>
        <v>750</v>
      </c>
      <c r="R46" s="9">
        <f>IF(ISNUMBER(K46)=FALSE,J46,0)</f>
        <v>0</v>
      </c>
    </row>
    <row r="47">
      <c r="A47" s="10"/>
      <c r="B47" s="51" t="s">
        <v>125</v>
      </c>
      <c r="C47" s="1"/>
      <c r="D47" s="1"/>
      <c r="E47" s="52" t="s">
        <v>7</v>
      </c>
      <c r="F47" s="1"/>
      <c r="G47" s="1"/>
      <c r="H47" s="43"/>
      <c r="I47" s="1"/>
      <c r="J47" s="43"/>
      <c r="K47" s="1"/>
      <c r="L47" s="1"/>
      <c r="M47" s="13"/>
      <c r="N47" s="2"/>
      <c r="O47" s="2"/>
      <c r="P47" s="2"/>
      <c r="Q47" s="2"/>
    </row>
    <row r="48" thickBot="1">
      <c r="A48" s="10"/>
      <c r="B48" s="53" t="s">
        <v>127</v>
      </c>
      <c r="C48" s="54"/>
      <c r="D48" s="54"/>
      <c r="E48" s="55" t="s">
        <v>7</v>
      </c>
      <c r="F48" s="54"/>
      <c r="G48" s="54"/>
      <c r="H48" s="56"/>
      <c r="I48" s="54"/>
      <c r="J48" s="56"/>
      <c r="K48" s="54"/>
      <c r="L48" s="54"/>
      <c r="M48" s="13"/>
      <c r="N48" s="2"/>
      <c r="O48" s="2"/>
      <c r="P48" s="2"/>
      <c r="Q48" s="2"/>
    </row>
    <row r="49" thickTop="1">
      <c r="A49" s="10"/>
      <c r="B49" s="44">
        <v>203</v>
      </c>
      <c r="C49" s="45" t="s">
        <v>212</v>
      </c>
      <c r="D49" s="45"/>
      <c r="E49" s="45" t="s">
        <v>213</v>
      </c>
      <c r="F49" s="45" t="s">
        <v>7</v>
      </c>
      <c r="G49" s="46" t="s">
        <v>124</v>
      </c>
      <c r="H49" s="57">
        <v>1</v>
      </c>
      <c r="I49" s="58">
        <v>15000</v>
      </c>
      <c r="J49" s="59">
        <f>ROUND(H49*I49,2)</f>
        <v>15000</v>
      </c>
      <c r="K49" s="60">
        <v>0.20999999999999999</v>
      </c>
      <c r="L49" s="61">
        <f>ROUND(J49*1.21,2)</f>
        <v>18150</v>
      </c>
      <c r="M49" s="13"/>
      <c r="N49" s="2"/>
      <c r="O49" s="2"/>
      <c r="P49" s="2"/>
      <c r="Q49" s="33">
        <f>IF(ISNUMBER(K49),IF(H49&gt;0,IF(I49&gt;0,J49,0),0),0)</f>
        <v>15000</v>
      </c>
      <c r="R49" s="9">
        <f>IF(ISNUMBER(K49)=FALSE,J49,0)</f>
        <v>0</v>
      </c>
    </row>
    <row r="50">
      <c r="A50" s="10"/>
      <c r="B50" s="51" t="s">
        <v>125</v>
      </c>
      <c r="C50" s="1"/>
      <c r="D50" s="1"/>
      <c r="E50" s="52" t="s">
        <v>7</v>
      </c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 thickBot="1">
      <c r="A51" s="10"/>
      <c r="B51" s="53" t="s">
        <v>127</v>
      </c>
      <c r="C51" s="54"/>
      <c r="D51" s="54"/>
      <c r="E51" s="55" t="s">
        <v>7</v>
      </c>
      <c r="F51" s="54"/>
      <c r="G51" s="54"/>
      <c r="H51" s="56"/>
      <c r="I51" s="54"/>
      <c r="J51" s="56"/>
      <c r="K51" s="54"/>
      <c r="L51" s="54"/>
      <c r="M51" s="13"/>
      <c r="N51" s="2"/>
      <c r="O51" s="2"/>
      <c r="P51" s="2"/>
      <c r="Q51" s="2"/>
    </row>
    <row r="52" thickTop="1">
      <c r="A52" s="10"/>
      <c r="B52" s="44">
        <v>204</v>
      </c>
      <c r="C52" s="45" t="s">
        <v>220</v>
      </c>
      <c r="D52" s="45"/>
      <c r="E52" s="45" t="s">
        <v>221</v>
      </c>
      <c r="F52" s="45" t="s">
        <v>7</v>
      </c>
      <c r="G52" s="46" t="s">
        <v>124</v>
      </c>
      <c r="H52" s="57">
        <v>1</v>
      </c>
      <c r="I52" s="58">
        <v>17000</v>
      </c>
      <c r="J52" s="59">
        <f>ROUND(H52*I52,2)</f>
        <v>17000</v>
      </c>
      <c r="K52" s="60">
        <v>0.20999999999999999</v>
      </c>
      <c r="L52" s="61">
        <f>ROUND(J52*1.21,2)</f>
        <v>20570</v>
      </c>
      <c r="M52" s="13"/>
      <c r="N52" s="2"/>
      <c r="O52" s="2"/>
      <c r="P52" s="2"/>
      <c r="Q52" s="33">
        <f>IF(ISNUMBER(K52),IF(H52&gt;0,IF(I52&gt;0,J52,0),0),0)</f>
        <v>17000</v>
      </c>
      <c r="R52" s="9">
        <f>IF(ISNUMBER(K52)=FALSE,J52,0)</f>
        <v>0</v>
      </c>
    </row>
    <row r="53">
      <c r="A53" s="10"/>
      <c r="B53" s="51" t="s">
        <v>125</v>
      </c>
      <c r="C53" s="1"/>
      <c r="D53" s="1"/>
      <c r="E53" s="52" t="s">
        <v>7</v>
      </c>
      <c r="F53" s="1"/>
      <c r="G53" s="1"/>
      <c r="H53" s="43"/>
      <c r="I53" s="1"/>
      <c r="J53" s="43"/>
      <c r="K53" s="1"/>
      <c r="L53" s="1"/>
      <c r="M53" s="13"/>
      <c r="N53" s="2"/>
      <c r="O53" s="2"/>
      <c r="P53" s="2"/>
      <c r="Q53" s="2"/>
    </row>
    <row r="54" thickBot="1">
      <c r="A54" s="10"/>
      <c r="B54" s="53" t="s">
        <v>127</v>
      </c>
      <c r="C54" s="54"/>
      <c r="D54" s="54"/>
      <c r="E54" s="55" t="s">
        <v>7</v>
      </c>
      <c r="F54" s="54"/>
      <c r="G54" s="54"/>
      <c r="H54" s="56"/>
      <c r="I54" s="54"/>
      <c r="J54" s="56"/>
      <c r="K54" s="54"/>
      <c r="L54" s="54"/>
      <c r="M54" s="13"/>
      <c r="N54" s="2"/>
      <c r="O54" s="2"/>
      <c r="P54" s="2"/>
      <c r="Q54" s="2"/>
    </row>
    <row r="55" thickTop="1" thickBot="1" ht="25" customHeight="1">
      <c r="A55" s="10"/>
      <c r="B55" s="1"/>
      <c r="C55" s="62">
        <v>0</v>
      </c>
      <c r="D55" s="1"/>
      <c r="E55" s="63" t="s">
        <v>108</v>
      </c>
      <c r="F55" s="1"/>
      <c r="G55" s="64" t="s">
        <v>137</v>
      </c>
      <c r="H55" s="65">
        <f>J31+J34+J37+J40+J43+J46+J49+J52</f>
        <v>97750</v>
      </c>
      <c r="I55" s="64" t="s">
        <v>138</v>
      </c>
      <c r="J55" s="66">
        <f>(L55-H55)</f>
        <v>20527.5</v>
      </c>
      <c r="K55" s="64" t="s">
        <v>139</v>
      </c>
      <c r="L55" s="67">
        <f>ROUND((J31+J34+J37+J40+J43+J46+J49+J52)*1.21,2)</f>
        <v>118277.5</v>
      </c>
      <c r="M55" s="13"/>
      <c r="N55" s="2"/>
      <c r="O55" s="2"/>
      <c r="P55" s="2"/>
      <c r="Q55" s="33">
        <f>0+Q31+Q34+Q37+Q40+Q43+Q46+Q49+Q52</f>
        <v>97750</v>
      </c>
      <c r="R55" s="9">
        <f>0+R31+R34+R37+R40+R43+R46+R49+R52</f>
        <v>0</v>
      </c>
      <c r="S55" s="68">
        <f>Q55*(1+J55)+R55</f>
        <v>2006660875</v>
      </c>
    </row>
    <row r="56" thickTop="1" thickBot="1" ht="25" customHeight="1">
      <c r="A56" s="10"/>
      <c r="B56" s="69"/>
      <c r="C56" s="69"/>
      <c r="D56" s="69"/>
      <c r="E56" s="70"/>
      <c r="F56" s="69"/>
      <c r="G56" s="71" t="s">
        <v>140</v>
      </c>
      <c r="H56" s="72">
        <f>0+J31+J34+J37+J40+J43+J46+J49+J52</f>
        <v>97750</v>
      </c>
      <c r="I56" s="71" t="s">
        <v>141</v>
      </c>
      <c r="J56" s="73">
        <f>0+J55</f>
        <v>20527.5</v>
      </c>
      <c r="K56" s="71" t="s">
        <v>142</v>
      </c>
      <c r="L56" s="74">
        <f>0+L55</f>
        <v>118277.5</v>
      </c>
      <c r="M56" s="13"/>
      <c r="N56" s="2"/>
      <c r="O56" s="2"/>
      <c r="P56" s="2"/>
      <c r="Q56" s="2"/>
    </row>
    <row r="57" ht="40" customHeight="1">
      <c r="A57" s="10"/>
      <c r="B57" s="75" t="s">
        <v>143</v>
      </c>
      <c r="C57" s="1"/>
      <c r="D57" s="1"/>
      <c r="E57" s="1"/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>
      <c r="A58" s="10"/>
      <c r="B58" s="44">
        <v>205</v>
      </c>
      <c r="C58" s="45" t="s">
        <v>222</v>
      </c>
      <c r="D58" s="45"/>
      <c r="E58" s="45" t="s">
        <v>223</v>
      </c>
      <c r="F58" s="45" t="s">
        <v>7</v>
      </c>
      <c r="G58" s="46" t="s">
        <v>224</v>
      </c>
      <c r="H58" s="47">
        <v>220.5</v>
      </c>
      <c r="I58" s="26">
        <v>332.43000000000001</v>
      </c>
      <c r="J58" s="48">
        <f>ROUND(H58*I58,2)</f>
        <v>73300.820000000007</v>
      </c>
      <c r="K58" s="49">
        <v>0.20999999999999999</v>
      </c>
      <c r="L58" s="50">
        <f>ROUND(J58*1.21,2)</f>
        <v>88693.990000000005</v>
      </c>
      <c r="M58" s="13"/>
      <c r="N58" s="2"/>
      <c r="O58" s="2"/>
      <c r="P58" s="2"/>
      <c r="Q58" s="33">
        <f>IF(ISNUMBER(K58),IF(H58&gt;0,IF(I58&gt;0,J58,0),0),0)</f>
        <v>73300.820000000007</v>
      </c>
      <c r="R58" s="9">
        <f>IF(ISNUMBER(K58)=FALSE,J58,0)</f>
        <v>0</v>
      </c>
    </row>
    <row r="59">
      <c r="A59" s="10"/>
      <c r="B59" s="51" t="s">
        <v>125</v>
      </c>
      <c r="C59" s="1"/>
      <c r="D59" s="1"/>
      <c r="E59" s="52" t="s">
        <v>567</v>
      </c>
      <c r="F59" s="1"/>
      <c r="G59" s="1"/>
      <c r="H59" s="43"/>
      <c r="I59" s="1"/>
      <c r="J59" s="43"/>
      <c r="K59" s="1"/>
      <c r="L59" s="1"/>
      <c r="M59" s="13"/>
      <c r="N59" s="2"/>
      <c r="O59" s="2"/>
      <c r="P59" s="2"/>
      <c r="Q59" s="2"/>
    </row>
    <row r="60" thickBot="1">
      <c r="A60" s="10"/>
      <c r="B60" s="53" t="s">
        <v>127</v>
      </c>
      <c r="C60" s="54"/>
      <c r="D60" s="54"/>
      <c r="E60" s="55" t="s">
        <v>568</v>
      </c>
      <c r="F60" s="54"/>
      <c r="G60" s="54"/>
      <c r="H60" s="56"/>
      <c r="I60" s="54"/>
      <c r="J60" s="56"/>
      <c r="K60" s="54"/>
      <c r="L60" s="54"/>
      <c r="M60" s="13"/>
      <c r="N60" s="2"/>
      <c r="O60" s="2"/>
      <c r="P60" s="2"/>
      <c r="Q60" s="2"/>
    </row>
    <row r="61" thickTop="1">
      <c r="A61" s="10"/>
      <c r="B61" s="44">
        <v>206</v>
      </c>
      <c r="C61" s="45" t="s">
        <v>227</v>
      </c>
      <c r="D61" s="45"/>
      <c r="E61" s="45" t="s">
        <v>228</v>
      </c>
      <c r="F61" s="45" t="s">
        <v>7</v>
      </c>
      <c r="G61" s="46" t="s">
        <v>224</v>
      </c>
      <c r="H61" s="57">
        <v>62.399999999999999</v>
      </c>
      <c r="I61" s="58">
        <v>1366.8299999999999</v>
      </c>
      <c r="J61" s="59">
        <f>ROUND(H61*I61,2)</f>
        <v>85290.190000000002</v>
      </c>
      <c r="K61" s="60">
        <v>0.20999999999999999</v>
      </c>
      <c r="L61" s="61">
        <f>ROUND(J61*1.21,2)</f>
        <v>103201.13</v>
      </c>
      <c r="M61" s="13"/>
      <c r="N61" s="2"/>
      <c r="O61" s="2"/>
      <c r="P61" s="2"/>
      <c r="Q61" s="33">
        <f>IF(ISNUMBER(K61),IF(H61&gt;0,IF(I61&gt;0,J61,0),0),0)</f>
        <v>85290.190000000002</v>
      </c>
      <c r="R61" s="9">
        <f>IF(ISNUMBER(K61)=FALSE,J61,0)</f>
        <v>0</v>
      </c>
    </row>
    <row r="62">
      <c r="A62" s="10"/>
      <c r="B62" s="51" t="s">
        <v>125</v>
      </c>
      <c r="C62" s="1"/>
      <c r="D62" s="1"/>
      <c r="E62" s="52" t="s">
        <v>229</v>
      </c>
      <c r="F62" s="1"/>
      <c r="G62" s="1"/>
      <c r="H62" s="43"/>
      <c r="I62" s="1"/>
      <c r="J62" s="43"/>
      <c r="K62" s="1"/>
      <c r="L62" s="1"/>
      <c r="M62" s="13"/>
      <c r="N62" s="2"/>
      <c r="O62" s="2"/>
      <c r="P62" s="2"/>
      <c r="Q62" s="2"/>
    </row>
    <row r="63" thickBot="1">
      <c r="A63" s="10"/>
      <c r="B63" s="53" t="s">
        <v>127</v>
      </c>
      <c r="C63" s="54"/>
      <c r="D63" s="54"/>
      <c r="E63" s="55" t="s">
        <v>569</v>
      </c>
      <c r="F63" s="54"/>
      <c r="G63" s="54"/>
      <c r="H63" s="56"/>
      <c r="I63" s="54"/>
      <c r="J63" s="56"/>
      <c r="K63" s="54"/>
      <c r="L63" s="54"/>
      <c r="M63" s="13"/>
      <c r="N63" s="2"/>
      <c r="O63" s="2"/>
      <c r="P63" s="2"/>
      <c r="Q63" s="2"/>
    </row>
    <row r="64" thickTop="1">
      <c r="A64" s="10"/>
      <c r="B64" s="44">
        <v>207</v>
      </c>
      <c r="C64" s="45" t="s">
        <v>508</v>
      </c>
      <c r="D64" s="45"/>
      <c r="E64" s="45" t="s">
        <v>509</v>
      </c>
      <c r="F64" s="45" t="s">
        <v>7</v>
      </c>
      <c r="G64" s="46" t="s">
        <v>181</v>
      </c>
      <c r="H64" s="57">
        <v>11</v>
      </c>
      <c r="I64" s="58">
        <v>301.14999999999998</v>
      </c>
      <c r="J64" s="59">
        <f>ROUND(H64*I64,2)</f>
        <v>3312.6500000000001</v>
      </c>
      <c r="K64" s="60">
        <v>0.20999999999999999</v>
      </c>
      <c r="L64" s="61">
        <f>ROUND(J64*1.21,2)</f>
        <v>4008.3099999999999</v>
      </c>
      <c r="M64" s="13"/>
      <c r="N64" s="2"/>
      <c r="O64" s="2"/>
      <c r="P64" s="2"/>
      <c r="Q64" s="33">
        <f>IF(ISNUMBER(K64),IF(H64&gt;0,IF(I64&gt;0,J64,0),0),0)</f>
        <v>3312.6500000000001</v>
      </c>
      <c r="R64" s="9">
        <f>IF(ISNUMBER(K64)=FALSE,J64,0)</f>
        <v>0</v>
      </c>
    </row>
    <row r="65">
      <c r="A65" s="10"/>
      <c r="B65" s="51" t="s">
        <v>125</v>
      </c>
      <c r="C65" s="1"/>
      <c r="D65" s="1"/>
      <c r="E65" s="52" t="s">
        <v>7</v>
      </c>
      <c r="F65" s="1"/>
      <c r="G65" s="1"/>
      <c r="H65" s="43"/>
      <c r="I65" s="1"/>
      <c r="J65" s="43"/>
      <c r="K65" s="1"/>
      <c r="L65" s="1"/>
      <c r="M65" s="13"/>
      <c r="N65" s="2"/>
      <c r="O65" s="2"/>
      <c r="P65" s="2"/>
      <c r="Q65" s="2"/>
    </row>
    <row r="66" thickBot="1">
      <c r="A66" s="10"/>
      <c r="B66" s="53" t="s">
        <v>127</v>
      </c>
      <c r="C66" s="54"/>
      <c r="D66" s="54"/>
      <c r="E66" s="55" t="s">
        <v>542</v>
      </c>
      <c r="F66" s="54"/>
      <c r="G66" s="54"/>
      <c r="H66" s="56"/>
      <c r="I66" s="54"/>
      <c r="J66" s="56"/>
      <c r="K66" s="54"/>
      <c r="L66" s="54"/>
      <c r="M66" s="13"/>
      <c r="N66" s="2"/>
      <c r="O66" s="2"/>
      <c r="P66" s="2"/>
      <c r="Q66" s="2"/>
    </row>
    <row r="67" thickTop="1">
      <c r="A67" s="10"/>
      <c r="B67" s="44">
        <v>208</v>
      </c>
      <c r="C67" s="45" t="s">
        <v>239</v>
      </c>
      <c r="D67" s="45"/>
      <c r="E67" s="45" t="s">
        <v>240</v>
      </c>
      <c r="F67" s="45" t="s">
        <v>7</v>
      </c>
      <c r="G67" s="46" t="s">
        <v>169</v>
      </c>
      <c r="H67" s="57">
        <v>115</v>
      </c>
      <c r="I67" s="58">
        <v>62.060000000000002</v>
      </c>
      <c r="J67" s="59">
        <f>ROUND(H67*I67,2)</f>
        <v>7136.8999999999996</v>
      </c>
      <c r="K67" s="60">
        <v>0.20999999999999999</v>
      </c>
      <c r="L67" s="61">
        <f>ROUND(J67*1.21,2)</f>
        <v>8635.6499999999996</v>
      </c>
      <c r="M67" s="13"/>
      <c r="N67" s="2"/>
      <c r="O67" s="2"/>
      <c r="P67" s="2"/>
      <c r="Q67" s="33">
        <f>IF(ISNUMBER(K67),IF(H67&gt;0,IF(I67&gt;0,J67,0),0),0)</f>
        <v>7136.8999999999996</v>
      </c>
      <c r="R67" s="9">
        <f>IF(ISNUMBER(K67)=FALSE,J67,0)</f>
        <v>0</v>
      </c>
    </row>
    <row r="68">
      <c r="A68" s="10"/>
      <c r="B68" s="51" t="s">
        <v>125</v>
      </c>
      <c r="C68" s="1"/>
      <c r="D68" s="1"/>
      <c r="E68" s="52" t="s">
        <v>241</v>
      </c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 thickBot="1">
      <c r="A69" s="10"/>
      <c r="B69" s="53" t="s">
        <v>127</v>
      </c>
      <c r="C69" s="54"/>
      <c r="D69" s="54"/>
      <c r="E69" s="55" t="s">
        <v>570</v>
      </c>
      <c r="F69" s="54"/>
      <c r="G69" s="54"/>
      <c r="H69" s="56"/>
      <c r="I69" s="54"/>
      <c r="J69" s="56"/>
      <c r="K69" s="54"/>
      <c r="L69" s="54"/>
      <c r="M69" s="13"/>
      <c r="N69" s="2"/>
      <c r="O69" s="2"/>
      <c r="P69" s="2"/>
      <c r="Q69" s="2"/>
    </row>
    <row r="70" thickTop="1">
      <c r="A70" s="10"/>
      <c r="B70" s="44">
        <v>209</v>
      </c>
      <c r="C70" s="45" t="s">
        <v>544</v>
      </c>
      <c r="D70" s="45"/>
      <c r="E70" s="45" t="s">
        <v>545</v>
      </c>
      <c r="F70" s="45" t="s">
        <v>7</v>
      </c>
      <c r="G70" s="46" t="s">
        <v>181</v>
      </c>
      <c r="H70" s="57">
        <v>174</v>
      </c>
      <c r="I70" s="58">
        <v>183.5</v>
      </c>
      <c r="J70" s="59">
        <f>ROUND(H70*I70,2)</f>
        <v>31929</v>
      </c>
      <c r="K70" s="60">
        <v>0.20999999999999999</v>
      </c>
      <c r="L70" s="61">
        <f>ROUND(J70*1.21,2)</f>
        <v>38634.089999999997</v>
      </c>
      <c r="M70" s="13"/>
      <c r="N70" s="2"/>
      <c r="O70" s="2"/>
      <c r="P70" s="2"/>
      <c r="Q70" s="33">
        <f>IF(ISNUMBER(K70),IF(H70&gt;0,IF(I70&gt;0,J70,0),0),0)</f>
        <v>31929</v>
      </c>
      <c r="R70" s="9">
        <f>IF(ISNUMBER(K70)=FALSE,J70,0)</f>
        <v>0</v>
      </c>
    </row>
    <row r="71">
      <c r="A71" s="10"/>
      <c r="B71" s="51" t="s">
        <v>125</v>
      </c>
      <c r="C71" s="1"/>
      <c r="D71" s="1"/>
      <c r="E71" s="52" t="s">
        <v>241</v>
      </c>
      <c r="F71" s="1"/>
      <c r="G71" s="1"/>
      <c r="H71" s="43"/>
      <c r="I71" s="1"/>
      <c r="J71" s="43"/>
      <c r="K71" s="1"/>
      <c r="L71" s="1"/>
      <c r="M71" s="13"/>
      <c r="N71" s="2"/>
      <c r="O71" s="2"/>
      <c r="P71" s="2"/>
      <c r="Q71" s="2"/>
    </row>
    <row r="72" thickBot="1">
      <c r="A72" s="10"/>
      <c r="B72" s="53" t="s">
        <v>127</v>
      </c>
      <c r="C72" s="54"/>
      <c r="D72" s="54"/>
      <c r="E72" s="55" t="s">
        <v>571</v>
      </c>
      <c r="F72" s="54"/>
      <c r="G72" s="54"/>
      <c r="H72" s="56"/>
      <c r="I72" s="54"/>
      <c r="J72" s="56"/>
      <c r="K72" s="54"/>
      <c r="L72" s="54"/>
      <c r="M72" s="13"/>
      <c r="N72" s="2"/>
      <c r="O72" s="2"/>
      <c r="P72" s="2"/>
      <c r="Q72" s="2"/>
    </row>
    <row r="73" thickTop="1">
      <c r="A73" s="10"/>
      <c r="B73" s="44">
        <v>210</v>
      </c>
      <c r="C73" s="45" t="s">
        <v>249</v>
      </c>
      <c r="D73" s="45"/>
      <c r="E73" s="45" t="s">
        <v>250</v>
      </c>
      <c r="F73" s="45" t="s">
        <v>7</v>
      </c>
      <c r="G73" s="46" t="s">
        <v>224</v>
      </c>
      <c r="H73" s="57">
        <v>325.84199999999998</v>
      </c>
      <c r="I73" s="58">
        <v>89.599999999999994</v>
      </c>
      <c r="J73" s="59">
        <f>ROUND(H73*I73,2)</f>
        <v>29195.439999999999</v>
      </c>
      <c r="K73" s="60">
        <v>0.20999999999999999</v>
      </c>
      <c r="L73" s="61">
        <f>ROUND(J73*1.21,2)</f>
        <v>35326.480000000003</v>
      </c>
      <c r="M73" s="13"/>
      <c r="N73" s="2"/>
      <c r="O73" s="2"/>
      <c r="P73" s="2"/>
      <c r="Q73" s="33">
        <f>IF(ISNUMBER(K73),IF(H73&gt;0,IF(I73&gt;0,J73,0),0),0)</f>
        <v>29195.439999999999</v>
      </c>
      <c r="R73" s="9">
        <f>IF(ISNUMBER(K73)=FALSE,J73,0)</f>
        <v>0</v>
      </c>
    </row>
    <row r="74">
      <c r="A74" s="10"/>
      <c r="B74" s="51" t="s">
        <v>125</v>
      </c>
      <c r="C74" s="1"/>
      <c r="D74" s="1"/>
      <c r="E74" s="52" t="s">
        <v>7</v>
      </c>
      <c r="F74" s="1"/>
      <c r="G74" s="1"/>
      <c r="H74" s="43"/>
      <c r="I74" s="1"/>
      <c r="J74" s="43"/>
      <c r="K74" s="1"/>
      <c r="L74" s="1"/>
      <c r="M74" s="13"/>
      <c r="N74" s="2"/>
      <c r="O74" s="2"/>
      <c r="P74" s="2"/>
      <c r="Q74" s="2"/>
    </row>
    <row r="75" thickBot="1">
      <c r="A75" s="10"/>
      <c r="B75" s="53" t="s">
        <v>127</v>
      </c>
      <c r="C75" s="54"/>
      <c r="D75" s="54"/>
      <c r="E75" s="55" t="s">
        <v>572</v>
      </c>
      <c r="F75" s="54"/>
      <c r="G75" s="54"/>
      <c r="H75" s="56"/>
      <c r="I75" s="54"/>
      <c r="J75" s="56"/>
      <c r="K75" s="54"/>
      <c r="L75" s="54"/>
      <c r="M75" s="13"/>
      <c r="N75" s="2"/>
      <c r="O75" s="2"/>
      <c r="P75" s="2"/>
      <c r="Q75" s="2"/>
    </row>
    <row r="76" thickTop="1">
      <c r="A76" s="10"/>
      <c r="B76" s="44">
        <v>211</v>
      </c>
      <c r="C76" s="45" t="s">
        <v>258</v>
      </c>
      <c r="D76" s="45"/>
      <c r="E76" s="45" t="s">
        <v>259</v>
      </c>
      <c r="F76" s="45" t="s">
        <v>7</v>
      </c>
      <c r="G76" s="46" t="s">
        <v>224</v>
      </c>
      <c r="H76" s="57">
        <v>18.632000000000001</v>
      </c>
      <c r="I76" s="58">
        <v>379.26999999999998</v>
      </c>
      <c r="J76" s="59">
        <f>ROUND(H76*I76,2)</f>
        <v>7066.5600000000004</v>
      </c>
      <c r="K76" s="60">
        <v>0.20999999999999999</v>
      </c>
      <c r="L76" s="61">
        <f>ROUND(J76*1.21,2)</f>
        <v>8550.5400000000009</v>
      </c>
      <c r="M76" s="13"/>
      <c r="N76" s="2"/>
      <c r="O76" s="2"/>
      <c r="P76" s="2"/>
      <c r="Q76" s="33">
        <f>IF(ISNUMBER(K76),IF(H76&gt;0,IF(I76&gt;0,J76,0),0),0)</f>
        <v>7066.5600000000004</v>
      </c>
      <c r="R76" s="9">
        <f>IF(ISNUMBER(K76)=FALSE,J76,0)</f>
        <v>0</v>
      </c>
    </row>
    <row r="77">
      <c r="A77" s="10"/>
      <c r="B77" s="51" t="s">
        <v>125</v>
      </c>
      <c r="C77" s="1"/>
      <c r="D77" s="1"/>
      <c r="E77" s="52" t="s">
        <v>7</v>
      </c>
      <c r="F77" s="1"/>
      <c r="G77" s="1"/>
      <c r="H77" s="43"/>
      <c r="I77" s="1"/>
      <c r="J77" s="43"/>
      <c r="K77" s="1"/>
      <c r="L77" s="1"/>
      <c r="M77" s="13"/>
      <c r="N77" s="2"/>
      <c r="O77" s="2"/>
      <c r="P77" s="2"/>
      <c r="Q77" s="2"/>
    </row>
    <row r="78" thickBot="1">
      <c r="A78" s="10"/>
      <c r="B78" s="53" t="s">
        <v>127</v>
      </c>
      <c r="C78" s="54"/>
      <c r="D78" s="54"/>
      <c r="E78" s="55" t="s">
        <v>573</v>
      </c>
      <c r="F78" s="54"/>
      <c r="G78" s="54"/>
      <c r="H78" s="56"/>
      <c r="I78" s="54"/>
      <c r="J78" s="56"/>
      <c r="K78" s="54"/>
      <c r="L78" s="54"/>
      <c r="M78" s="13"/>
      <c r="N78" s="2"/>
      <c r="O78" s="2"/>
      <c r="P78" s="2"/>
      <c r="Q78" s="2"/>
    </row>
    <row r="79" thickTop="1">
      <c r="A79" s="10"/>
      <c r="B79" s="44">
        <v>212</v>
      </c>
      <c r="C79" s="45" t="s">
        <v>261</v>
      </c>
      <c r="D79" s="45"/>
      <c r="E79" s="45" t="s">
        <v>262</v>
      </c>
      <c r="F79" s="45" t="s">
        <v>7</v>
      </c>
      <c r="G79" s="46" t="s">
        <v>224</v>
      </c>
      <c r="H79" s="57">
        <v>3.4630000000000001</v>
      </c>
      <c r="I79" s="58">
        <v>358.12</v>
      </c>
      <c r="J79" s="59">
        <f>ROUND(H79*I79,2)</f>
        <v>1240.1700000000001</v>
      </c>
      <c r="K79" s="60">
        <v>0.20999999999999999</v>
      </c>
      <c r="L79" s="61">
        <f>ROUND(J79*1.21,2)</f>
        <v>1500.6099999999999</v>
      </c>
      <c r="M79" s="13"/>
      <c r="N79" s="2"/>
      <c r="O79" s="2"/>
      <c r="P79" s="2"/>
      <c r="Q79" s="33">
        <f>IF(ISNUMBER(K79),IF(H79&gt;0,IF(I79&gt;0,J79,0),0),0)</f>
        <v>1240.1700000000001</v>
      </c>
      <c r="R79" s="9">
        <f>IF(ISNUMBER(K79)=FALSE,J79,0)</f>
        <v>0</v>
      </c>
    </row>
    <row r="80">
      <c r="A80" s="10"/>
      <c r="B80" s="51" t="s">
        <v>125</v>
      </c>
      <c r="C80" s="1"/>
      <c r="D80" s="1"/>
      <c r="E80" s="52" t="s">
        <v>7</v>
      </c>
      <c r="F80" s="1"/>
      <c r="G80" s="1"/>
      <c r="H80" s="43"/>
      <c r="I80" s="1"/>
      <c r="J80" s="43"/>
      <c r="K80" s="1"/>
      <c r="L80" s="1"/>
      <c r="M80" s="13"/>
      <c r="N80" s="2"/>
      <c r="O80" s="2"/>
      <c r="P80" s="2"/>
      <c r="Q80" s="2"/>
    </row>
    <row r="81" thickBot="1">
      <c r="A81" s="10"/>
      <c r="B81" s="53" t="s">
        <v>127</v>
      </c>
      <c r="C81" s="54"/>
      <c r="D81" s="54"/>
      <c r="E81" s="55" t="s">
        <v>574</v>
      </c>
      <c r="F81" s="54"/>
      <c r="G81" s="54"/>
      <c r="H81" s="56"/>
      <c r="I81" s="54"/>
      <c r="J81" s="56"/>
      <c r="K81" s="54"/>
      <c r="L81" s="54"/>
      <c r="M81" s="13"/>
      <c r="N81" s="2"/>
      <c r="O81" s="2"/>
      <c r="P81" s="2"/>
      <c r="Q81" s="2"/>
    </row>
    <row r="82" thickTop="1">
      <c r="A82" s="10"/>
      <c r="B82" s="44">
        <v>213</v>
      </c>
      <c r="C82" s="45" t="s">
        <v>267</v>
      </c>
      <c r="D82" s="45"/>
      <c r="E82" s="45" t="s">
        <v>268</v>
      </c>
      <c r="F82" s="45" t="s">
        <v>7</v>
      </c>
      <c r="G82" s="46" t="s">
        <v>169</v>
      </c>
      <c r="H82" s="57">
        <v>1416.3209999999999</v>
      </c>
      <c r="I82" s="58">
        <v>21.23</v>
      </c>
      <c r="J82" s="59">
        <f>ROUND(H82*I82,2)</f>
        <v>30068.490000000002</v>
      </c>
      <c r="K82" s="60">
        <v>0.20999999999999999</v>
      </c>
      <c r="L82" s="61">
        <f>ROUND(J82*1.21,2)</f>
        <v>36382.870000000003</v>
      </c>
      <c r="M82" s="13"/>
      <c r="N82" s="2"/>
      <c r="O82" s="2"/>
      <c r="P82" s="2"/>
      <c r="Q82" s="33">
        <f>IF(ISNUMBER(K82),IF(H82&gt;0,IF(I82&gt;0,J82,0),0),0)</f>
        <v>30068.490000000002</v>
      </c>
      <c r="R82" s="9">
        <f>IF(ISNUMBER(K82)=FALSE,J82,0)</f>
        <v>0</v>
      </c>
    </row>
    <row r="83">
      <c r="A83" s="10"/>
      <c r="B83" s="51" t="s">
        <v>125</v>
      </c>
      <c r="C83" s="1"/>
      <c r="D83" s="1"/>
      <c r="E83" s="52" t="s">
        <v>7</v>
      </c>
      <c r="F83" s="1"/>
      <c r="G83" s="1"/>
      <c r="H83" s="43"/>
      <c r="I83" s="1"/>
      <c r="J83" s="43"/>
      <c r="K83" s="1"/>
      <c r="L83" s="1"/>
      <c r="M83" s="13"/>
      <c r="N83" s="2"/>
      <c r="O83" s="2"/>
      <c r="P83" s="2"/>
      <c r="Q83" s="2"/>
    </row>
    <row r="84" thickBot="1">
      <c r="A84" s="10"/>
      <c r="B84" s="53" t="s">
        <v>127</v>
      </c>
      <c r="C84" s="54"/>
      <c r="D84" s="54"/>
      <c r="E84" s="55" t="s">
        <v>575</v>
      </c>
      <c r="F84" s="54"/>
      <c r="G84" s="54"/>
      <c r="H84" s="56"/>
      <c r="I84" s="54"/>
      <c r="J84" s="56"/>
      <c r="K84" s="54"/>
      <c r="L84" s="54"/>
      <c r="M84" s="13"/>
      <c r="N84" s="2"/>
      <c r="O84" s="2"/>
      <c r="P84" s="2"/>
      <c r="Q84" s="2"/>
    </row>
    <row r="85" thickTop="1">
      <c r="A85" s="10"/>
      <c r="B85" s="44">
        <v>214</v>
      </c>
      <c r="C85" s="45" t="s">
        <v>270</v>
      </c>
      <c r="D85" s="45"/>
      <c r="E85" s="45" t="s">
        <v>271</v>
      </c>
      <c r="F85" s="45" t="s">
        <v>7</v>
      </c>
      <c r="G85" s="46" t="s">
        <v>224</v>
      </c>
      <c r="H85" s="57">
        <v>48.645000000000003</v>
      </c>
      <c r="I85" s="58">
        <v>274.75999999999999</v>
      </c>
      <c r="J85" s="59">
        <f>ROUND(H85*I85,2)</f>
        <v>13365.700000000001</v>
      </c>
      <c r="K85" s="60">
        <v>0.20999999999999999</v>
      </c>
      <c r="L85" s="61">
        <f>ROUND(J85*1.21,2)</f>
        <v>16172.5</v>
      </c>
      <c r="M85" s="13"/>
      <c r="N85" s="2"/>
      <c r="O85" s="2"/>
      <c r="P85" s="2"/>
      <c r="Q85" s="33">
        <f>IF(ISNUMBER(K85),IF(H85&gt;0,IF(I85&gt;0,J85,0),0),0)</f>
        <v>13365.700000000001</v>
      </c>
      <c r="R85" s="9">
        <f>IF(ISNUMBER(K85)=FALSE,J85,0)</f>
        <v>0</v>
      </c>
    </row>
    <row r="86">
      <c r="A86" s="10"/>
      <c r="B86" s="51" t="s">
        <v>125</v>
      </c>
      <c r="C86" s="1"/>
      <c r="D86" s="1"/>
      <c r="E86" s="52" t="s">
        <v>7</v>
      </c>
      <c r="F86" s="1"/>
      <c r="G86" s="1"/>
      <c r="H86" s="43"/>
      <c r="I86" s="1"/>
      <c r="J86" s="43"/>
      <c r="K86" s="1"/>
      <c r="L86" s="1"/>
      <c r="M86" s="13"/>
      <c r="N86" s="2"/>
      <c r="O86" s="2"/>
      <c r="P86" s="2"/>
      <c r="Q86" s="2"/>
    </row>
    <row r="87" thickBot="1">
      <c r="A87" s="10"/>
      <c r="B87" s="53" t="s">
        <v>127</v>
      </c>
      <c r="C87" s="54"/>
      <c r="D87" s="54"/>
      <c r="E87" s="55" t="s">
        <v>576</v>
      </c>
      <c r="F87" s="54"/>
      <c r="G87" s="54"/>
      <c r="H87" s="56"/>
      <c r="I87" s="54"/>
      <c r="J87" s="56"/>
      <c r="K87" s="54"/>
      <c r="L87" s="54"/>
      <c r="M87" s="13"/>
      <c r="N87" s="2"/>
      <c r="O87" s="2"/>
      <c r="P87" s="2"/>
      <c r="Q87" s="2"/>
    </row>
    <row r="88" thickTop="1">
      <c r="A88" s="10"/>
      <c r="B88" s="44">
        <v>215</v>
      </c>
      <c r="C88" s="45" t="s">
        <v>273</v>
      </c>
      <c r="D88" s="45"/>
      <c r="E88" s="45" t="s">
        <v>274</v>
      </c>
      <c r="F88" s="45" t="s">
        <v>7</v>
      </c>
      <c r="G88" s="46" t="s">
        <v>169</v>
      </c>
      <c r="H88" s="57">
        <v>324.30000000000001</v>
      </c>
      <c r="I88" s="58">
        <v>29.350000000000001</v>
      </c>
      <c r="J88" s="59">
        <f>ROUND(H88*I88,2)</f>
        <v>9518.2099999999991</v>
      </c>
      <c r="K88" s="60">
        <v>0.20999999999999999</v>
      </c>
      <c r="L88" s="61">
        <f>ROUND(J88*1.21,2)</f>
        <v>11517.030000000001</v>
      </c>
      <c r="M88" s="13"/>
      <c r="N88" s="2"/>
      <c r="O88" s="2"/>
      <c r="P88" s="2"/>
      <c r="Q88" s="33">
        <f>IF(ISNUMBER(K88),IF(H88&gt;0,IF(I88&gt;0,J88,0),0),0)</f>
        <v>9518.2099999999991</v>
      </c>
      <c r="R88" s="9">
        <f>IF(ISNUMBER(K88)=FALSE,J88,0)</f>
        <v>0</v>
      </c>
    </row>
    <row r="89">
      <c r="A89" s="10"/>
      <c r="B89" s="51" t="s">
        <v>125</v>
      </c>
      <c r="C89" s="1"/>
      <c r="D89" s="1"/>
      <c r="E89" s="52" t="s">
        <v>7</v>
      </c>
      <c r="F89" s="1"/>
      <c r="G89" s="1"/>
      <c r="H89" s="43"/>
      <c r="I89" s="1"/>
      <c r="J89" s="43"/>
      <c r="K89" s="1"/>
      <c r="L89" s="1"/>
      <c r="M89" s="13"/>
      <c r="N89" s="2"/>
      <c r="O89" s="2"/>
      <c r="P89" s="2"/>
      <c r="Q89" s="2"/>
    </row>
    <row r="90" thickBot="1">
      <c r="A90" s="10"/>
      <c r="B90" s="53" t="s">
        <v>127</v>
      </c>
      <c r="C90" s="54"/>
      <c r="D90" s="54"/>
      <c r="E90" s="55" t="s">
        <v>577</v>
      </c>
      <c r="F90" s="54"/>
      <c r="G90" s="54"/>
      <c r="H90" s="56"/>
      <c r="I90" s="54"/>
      <c r="J90" s="56"/>
      <c r="K90" s="54"/>
      <c r="L90" s="54"/>
      <c r="M90" s="13"/>
      <c r="N90" s="2"/>
      <c r="O90" s="2"/>
      <c r="P90" s="2"/>
      <c r="Q90" s="2"/>
    </row>
    <row r="91" thickTop="1">
      <c r="A91" s="10"/>
      <c r="B91" s="44">
        <v>216</v>
      </c>
      <c r="C91" s="45" t="s">
        <v>276</v>
      </c>
      <c r="D91" s="45"/>
      <c r="E91" s="45" t="s">
        <v>277</v>
      </c>
      <c r="F91" s="45" t="s">
        <v>7</v>
      </c>
      <c r="G91" s="46" t="s">
        <v>169</v>
      </c>
      <c r="H91" s="57">
        <v>324.30000000000001</v>
      </c>
      <c r="I91" s="58">
        <v>5.5499999999999998</v>
      </c>
      <c r="J91" s="59">
        <f>ROUND(H91*I91,2)</f>
        <v>1799.8699999999999</v>
      </c>
      <c r="K91" s="60">
        <v>0.20999999999999999</v>
      </c>
      <c r="L91" s="61">
        <f>ROUND(J91*1.21,2)</f>
        <v>2177.8400000000001</v>
      </c>
      <c r="M91" s="13"/>
      <c r="N91" s="2"/>
      <c r="O91" s="2"/>
      <c r="P91" s="2"/>
      <c r="Q91" s="33">
        <f>IF(ISNUMBER(K91),IF(H91&gt;0,IF(I91&gt;0,J91,0),0),0)</f>
        <v>1799.8699999999999</v>
      </c>
      <c r="R91" s="9">
        <f>IF(ISNUMBER(K91)=FALSE,J91,0)</f>
        <v>0</v>
      </c>
    </row>
    <row r="92">
      <c r="A92" s="10"/>
      <c r="B92" s="51" t="s">
        <v>125</v>
      </c>
      <c r="C92" s="1"/>
      <c r="D92" s="1"/>
      <c r="E92" s="52" t="s">
        <v>7</v>
      </c>
      <c r="F92" s="1"/>
      <c r="G92" s="1"/>
      <c r="H92" s="43"/>
      <c r="I92" s="1"/>
      <c r="J92" s="43"/>
      <c r="K92" s="1"/>
      <c r="L92" s="1"/>
      <c r="M92" s="13"/>
      <c r="N92" s="2"/>
      <c r="O92" s="2"/>
      <c r="P92" s="2"/>
      <c r="Q92" s="2"/>
    </row>
    <row r="93" thickBot="1">
      <c r="A93" s="10"/>
      <c r="B93" s="53" t="s">
        <v>127</v>
      </c>
      <c r="C93" s="54"/>
      <c r="D93" s="54"/>
      <c r="E93" s="55" t="s">
        <v>577</v>
      </c>
      <c r="F93" s="54"/>
      <c r="G93" s="54"/>
      <c r="H93" s="56"/>
      <c r="I93" s="54"/>
      <c r="J93" s="56"/>
      <c r="K93" s="54"/>
      <c r="L93" s="54"/>
      <c r="M93" s="13"/>
      <c r="N93" s="2"/>
      <c r="O93" s="2"/>
      <c r="P93" s="2"/>
      <c r="Q93" s="2"/>
    </row>
    <row r="94" thickTop="1" thickBot="1" ht="25" customHeight="1">
      <c r="A94" s="10"/>
      <c r="B94" s="1"/>
      <c r="C94" s="62">
        <v>1</v>
      </c>
      <c r="D94" s="1"/>
      <c r="E94" s="63" t="s">
        <v>109</v>
      </c>
      <c r="F94" s="1"/>
      <c r="G94" s="64" t="s">
        <v>137</v>
      </c>
      <c r="H94" s="65">
        <f>J58+J61+J64+J67+J70+J73+J76+J79+J82+J85+J88+J91</f>
        <v>293224.00000000006</v>
      </c>
      <c r="I94" s="64" t="s">
        <v>138</v>
      </c>
      <c r="J94" s="66">
        <f>(L94-H94)</f>
        <v>61577.039999999921</v>
      </c>
      <c r="K94" s="64" t="s">
        <v>139</v>
      </c>
      <c r="L94" s="67">
        <f>ROUND((J58+J61+J64+J67+J70+J73+J76+J79+J82+J85+J88+J91)*1.21,2)</f>
        <v>354801.03999999998</v>
      </c>
      <c r="M94" s="13"/>
      <c r="N94" s="2"/>
      <c r="O94" s="2"/>
      <c r="P94" s="2"/>
      <c r="Q94" s="33">
        <f>0+Q58+Q61+Q64+Q67+Q70+Q73+Q76+Q79+Q82+Q85+Q88+Q91</f>
        <v>293224.00000000006</v>
      </c>
      <c r="R94" s="9">
        <f>0+R58+R61+R64+R67+R70+R73+R76+R79+R82+R85+R88+R91</f>
        <v>0</v>
      </c>
      <c r="S94" s="68">
        <f>Q94*(1+J94)+R94</f>
        <v>18056159200.95998</v>
      </c>
    </row>
    <row r="95" thickTop="1" thickBot="1" ht="25" customHeight="1">
      <c r="A95" s="10"/>
      <c r="B95" s="69"/>
      <c r="C95" s="69"/>
      <c r="D95" s="69"/>
      <c r="E95" s="70"/>
      <c r="F95" s="69"/>
      <c r="G95" s="71" t="s">
        <v>140</v>
      </c>
      <c r="H95" s="72">
        <f>0+J58+J61+J64+J67+J70+J73+J76+J79+J82+J85+J88+J91</f>
        <v>293224.00000000006</v>
      </c>
      <c r="I95" s="71" t="s">
        <v>141</v>
      </c>
      <c r="J95" s="73">
        <f>0+J94</f>
        <v>61577.039999999921</v>
      </c>
      <c r="K95" s="71" t="s">
        <v>142</v>
      </c>
      <c r="L95" s="74">
        <f>0+L94</f>
        <v>354801.03999999998</v>
      </c>
      <c r="M95" s="13"/>
      <c r="N95" s="2"/>
      <c r="O95" s="2"/>
      <c r="P95" s="2"/>
      <c r="Q95" s="2"/>
    </row>
    <row r="96" ht="40" customHeight="1">
      <c r="A96" s="10"/>
      <c r="B96" s="75" t="s">
        <v>298</v>
      </c>
      <c r="C96" s="1"/>
      <c r="D96" s="1"/>
      <c r="E96" s="1"/>
      <c r="F96" s="1"/>
      <c r="G96" s="1"/>
      <c r="H96" s="43"/>
      <c r="I96" s="1"/>
      <c r="J96" s="43"/>
      <c r="K96" s="1"/>
      <c r="L96" s="1"/>
      <c r="M96" s="13"/>
      <c r="N96" s="2"/>
      <c r="O96" s="2"/>
      <c r="P96" s="2"/>
      <c r="Q96" s="2"/>
    </row>
    <row r="97">
      <c r="A97" s="10"/>
      <c r="B97" s="44">
        <v>217</v>
      </c>
      <c r="C97" s="45" t="s">
        <v>305</v>
      </c>
      <c r="D97" s="45"/>
      <c r="E97" s="45" t="s">
        <v>306</v>
      </c>
      <c r="F97" s="45" t="s">
        <v>7</v>
      </c>
      <c r="G97" s="46" t="s">
        <v>224</v>
      </c>
      <c r="H97" s="47">
        <v>0.35799999999999998</v>
      </c>
      <c r="I97" s="26">
        <v>4648.04</v>
      </c>
      <c r="J97" s="48">
        <f>ROUND(H97*I97,2)</f>
        <v>1664</v>
      </c>
      <c r="K97" s="49">
        <v>0.20999999999999999</v>
      </c>
      <c r="L97" s="50">
        <f>ROUND(J97*1.21,2)</f>
        <v>2013.4400000000001</v>
      </c>
      <c r="M97" s="13"/>
      <c r="N97" s="2"/>
      <c r="O97" s="2"/>
      <c r="P97" s="2"/>
      <c r="Q97" s="33">
        <f>IF(ISNUMBER(K97),IF(H97&gt;0,IF(I97&gt;0,J97,0),0),0)</f>
        <v>1664</v>
      </c>
      <c r="R97" s="9">
        <f>IF(ISNUMBER(K97)=FALSE,J97,0)</f>
        <v>0</v>
      </c>
    </row>
    <row r="98">
      <c r="A98" s="10"/>
      <c r="B98" s="51" t="s">
        <v>125</v>
      </c>
      <c r="C98" s="1"/>
      <c r="D98" s="1"/>
      <c r="E98" s="52" t="s">
        <v>7</v>
      </c>
      <c r="F98" s="1"/>
      <c r="G98" s="1"/>
      <c r="H98" s="43"/>
      <c r="I98" s="1"/>
      <c r="J98" s="43"/>
      <c r="K98" s="1"/>
      <c r="L98" s="1"/>
      <c r="M98" s="13"/>
      <c r="N98" s="2"/>
      <c r="O98" s="2"/>
      <c r="P98" s="2"/>
      <c r="Q98" s="2"/>
    </row>
    <row r="99" thickBot="1">
      <c r="A99" s="10"/>
      <c r="B99" s="53" t="s">
        <v>127</v>
      </c>
      <c r="C99" s="54"/>
      <c r="D99" s="54"/>
      <c r="E99" s="55" t="s">
        <v>578</v>
      </c>
      <c r="F99" s="54"/>
      <c r="G99" s="54"/>
      <c r="H99" s="56"/>
      <c r="I99" s="54"/>
      <c r="J99" s="56"/>
      <c r="K99" s="54"/>
      <c r="L99" s="54"/>
      <c r="M99" s="13"/>
      <c r="N99" s="2"/>
      <c r="O99" s="2"/>
      <c r="P99" s="2"/>
      <c r="Q99" s="2"/>
    </row>
    <row r="100" thickTop="1">
      <c r="A100" s="10"/>
      <c r="B100" s="44">
        <v>218</v>
      </c>
      <c r="C100" s="45" t="s">
        <v>308</v>
      </c>
      <c r="D100" s="45"/>
      <c r="E100" s="45" t="s">
        <v>309</v>
      </c>
      <c r="F100" s="45" t="s">
        <v>7</v>
      </c>
      <c r="G100" s="46" t="s">
        <v>224</v>
      </c>
      <c r="H100" s="57">
        <v>1.083</v>
      </c>
      <c r="I100" s="58">
        <v>1193.97</v>
      </c>
      <c r="J100" s="59">
        <f>ROUND(H100*I100,2)</f>
        <v>1293.0699999999999</v>
      </c>
      <c r="K100" s="60">
        <v>0.20999999999999999</v>
      </c>
      <c r="L100" s="61">
        <f>ROUND(J100*1.21,2)</f>
        <v>1564.6099999999999</v>
      </c>
      <c r="M100" s="13"/>
      <c r="N100" s="2"/>
      <c r="O100" s="2"/>
      <c r="P100" s="2"/>
      <c r="Q100" s="33">
        <f>IF(ISNUMBER(K100),IF(H100&gt;0,IF(I100&gt;0,J100,0),0),0)</f>
        <v>1293.0699999999999</v>
      </c>
      <c r="R100" s="9">
        <f>IF(ISNUMBER(K100)=FALSE,J100,0)</f>
        <v>0</v>
      </c>
    </row>
    <row r="101">
      <c r="A101" s="10"/>
      <c r="B101" s="51" t="s">
        <v>125</v>
      </c>
      <c r="C101" s="1"/>
      <c r="D101" s="1"/>
      <c r="E101" s="52" t="s">
        <v>7</v>
      </c>
      <c r="F101" s="1"/>
      <c r="G101" s="1"/>
      <c r="H101" s="43"/>
      <c r="I101" s="1"/>
      <c r="J101" s="43"/>
      <c r="K101" s="1"/>
      <c r="L101" s="1"/>
      <c r="M101" s="13"/>
      <c r="N101" s="2"/>
      <c r="O101" s="2"/>
      <c r="P101" s="2"/>
      <c r="Q101" s="2"/>
    </row>
    <row r="102" thickBot="1">
      <c r="A102" s="10"/>
      <c r="B102" s="53" t="s">
        <v>127</v>
      </c>
      <c r="C102" s="54"/>
      <c r="D102" s="54"/>
      <c r="E102" s="55" t="s">
        <v>579</v>
      </c>
      <c r="F102" s="54"/>
      <c r="G102" s="54"/>
      <c r="H102" s="56"/>
      <c r="I102" s="54"/>
      <c r="J102" s="56"/>
      <c r="K102" s="54"/>
      <c r="L102" s="54"/>
      <c r="M102" s="13"/>
      <c r="N102" s="2"/>
      <c r="O102" s="2"/>
      <c r="P102" s="2"/>
      <c r="Q102" s="2"/>
    </row>
    <row r="103" thickTop="1">
      <c r="A103" s="10"/>
      <c r="B103" s="44">
        <v>219</v>
      </c>
      <c r="C103" s="45" t="s">
        <v>314</v>
      </c>
      <c r="D103" s="45"/>
      <c r="E103" s="45" t="s">
        <v>315</v>
      </c>
      <c r="F103" s="45" t="s">
        <v>7</v>
      </c>
      <c r="G103" s="46" t="s">
        <v>224</v>
      </c>
      <c r="H103" s="57">
        <v>0.69999999999999996</v>
      </c>
      <c r="I103" s="58">
        <v>7252.5</v>
      </c>
      <c r="J103" s="59">
        <f>ROUND(H103*I103,2)</f>
        <v>5076.75</v>
      </c>
      <c r="K103" s="60">
        <v>0.20999999999999999</v>
      </c>
      <c r="L103" s="61">
        <f>ROUND(J103*1.21,2)</f>
        <v>6142.8699999999999</v>
      </c>
      <c r="M103" s="13"/>
      <c r="N103" s="2"/>
      <c r="O103" s="2"/>
      <c r="P103" s="2"/>
      <c r="Q103" s="33">
        <f>IF(ISNUMBER(K103),IF(H103&gt;0,IF(I103&gt;0,J103,0),0),0)</f>
        <v>5076.75</v>
      </c>
      <c r="R103" s="9">
        <f>IF(ISNUMBER(K103)=FALSE,J103,0)</f>
        <v>0</v>
      </c>
    </row>
    <row r="104">
      <c r="A104" s="10"/>
      <c r="B104" s="51" t="s">
        <v>125</v>
      </c>
      <c r="C104" s="1"/>
      <c r="D104" s="1"/>
      <c r="E104" s="52" t="s">
        <v>7</v>
      </c>
      <c r="F104" s="1"/>
      <c r="G104" s="1"/>
      <c r="H104" s="43"/>
      <c r="I104" s="1"/>
      <c r="J104" s="43"/>
      <c r="K104" s="1"/>
      <c r="L104" s="1"/>
      <c r="M104" s="13"/>
      <c r="N104" s="2"/>
      <c r="O104" s="2"/>
      <c r="P104" s="2"/>
      <c r="Q104" s="2"/>
    </row>
    <row r="105" thickBot="1">
      <c r="A105" s="10"/>
      <c r="B105" s="53" t="s">
        <v>127</v>
      </c>
      <c r="C105" s="54"/>
      <c r="D105" s="54"/>
      <c r="E105" s="55" t="s">
        <v>580</v>
      </c>
      <c r="F105" s="54"/>
      <c r="G105" s="54"/>
      <c r="H105" s="56"/>
      <c r="I105" s="54"/>
      <c r="J105" s="56"/>
      <c r="K105" s="54"/>
      <c r="L105" s="54"/>
      <c r="M105" s="13"/>
      <c r="N105" s="2"/>
      <c r="O105" s="2"/>
      <c r="P105" s="2"/>
      <c r="Q105" s="2"/>
    </row>
    <row r="106" thickTop="1" thickBot="1" ht="25" customHeight="1">
      <c r="A106" s="10"/>
      <c r="B106" s="1"/>
      <c r="C106" s="62">
        <v>4</v>
      </c>
      <c r="D106" s="1"/>
      <c r="E106" s="63" t="s">
        <v>193</v>
      </c>
      <c r="F106" s="1"/>
      <c r="G106" s="64" t="s">
        <v>137</v>
      </c>
      <c r="H106" s="65">
        <f>J97+J100+J103</f>
        <v>8033.8199999999997</v>
      </c>
      <c r="I106" s="64" t="s">
        <v>138</v>
      </c>
      <c r="J106" s="66">
        <f>(L106-H106)</f>
        <v>1687.1000000000004</v>
      </c>
      <c r="K106" s="64" t="s">
        <v>139</v>
      </c>
      <c r="L106" s="67">
        <f>ROUND((J97+J100+J103)*1.21,2)</f>
        <v>9720.9200000000001</v>
      </c>
      <c r="M106" s="13"/>
      <c r="N106" s="2"/>
      <c r="O106" s="2"/>
      <c r="P106" s="2"/>
      <c r="Q106" s="33">
        <f>0+Q97+Q100+Q103</f>
        <v>8033.8199999999997</v>
      </c>
      <c r="R106" s="9">
        <f>0+R97+R100+R103</f>
        <v>0</v>
      </c>
      <c r="S106" s="68">
        <f>Q106*(1+J106)+R106</f>
        <v>13561891.542000003</v>
      </c>
    </row>
    <row r="107" thickTop="1" thickBot="1" ht="25" customHeight="1">
      <c r="A107" s="10"/>
      <c r="B107" s="69"/>
      <c r="C107" s="69"/>
      <c r="D107" s="69"/>
      <c r="E107" s="70"/>
      <c r="F107" s="69"/>
      <c r="G107" s="71" t="s">
        <v>140</v>
      </c>
      <c r="H107" s="72">
        <f>0+J97+J100+J103</f>
        <v>8033.8199999999997</v>
      </c>
      <c r="I107" s="71" t="s">
        <v>141</v>
      </c>
      <c r="J107" s="73">
        <f>0+J106</f>
        <v>1687.1000000000004</v>
      </c>
      <c r="K107" s="71" t="s">
        <v>142</v>
      </c>
      <c r="L107" s="74">
        <f>0+L106</f>
        <v>9720.9200000000001</v>
      </c>
      <c r="M107" s="13"/>
      <c r="N107" s="2"/>
      <c r="O107" s="2"/>
      <c r="P107" s="2"/>
      <c r="Q107" s="2"/>
    </row>
    <row r="108" ht="40" customHeight="1">
      <c r="A108" s="10"/>
      <c r="B108" s="75" t="s">
        <v>318</v>
      </c>
      <c r="C108" s="1"/>
      <c r="D108" s="1"/>
      <c r="E108" s="1"/>
      <c r="F108" s="1"/>
      <c r="G108" s="1"/>
      <c r="H108" s="43"/>
      <c r="I108" s="1"/>
      <c r="J108" s="43"/>
      <c r="K108" s="1"/>
      <c r="L108" s="1"/>
      <c r="M108" s="13"/>
      <c r="N108" s="2"/>
      <c r="O108" s="2"/>
      <c r="P108" s="2"/>
      <c r="Q108" s="2"/>
    </row>
    <row r="109">
      <c r="A109" s="10"/>
      <c r="B109" s="44">
        <v>220</v>
      </c>
      <c r="C109" s="45" t="s">
        <v>319</v>
      </c>
      <c r="D109" s="45"/>
      <c r="E109" s="45" t="s">
        <v>320</v>
      </c>
      <c r="F109" s="45" t="s">
        <v>7</v>
      </c>
      <c r="G109" s="46" t="s">
        <v>224</v>
      </c>
      <c r="H109" s="47">
        <v>157.91300000000001</v>
      </c>
      <c r="I109" s="26">
        <v>1729.6300000000001</v>
      </c>
      <c r="J109" s="48">
        <f>ROUND(H109*I109,2)</f>
        <v>273131.06</v>
      </c>
      <c r="K109" s="49">
        <v>0.20999999999999999</v>
      </c>
      <c r="L109" s="50">
        <f>ROUND(J109*1.21,2)</f>
        <v>330488.58000000002</v>
      </c>
      <c r="M109" s="13"/>
      <c r="N109" s="2"/>
      <c r="O109" s="2"/>
      <c r="P109" s="2"/>
      <c r="Q109" s="33">
        <f>IF(ISNUMBER(K109),IF(H109&gt;0,IF(I109&gt;0,J109,0),0),0)</f>
        <v>273131.06</v>
      </c>
      <c r="R109" s="9">
        <f>IF(ISNUMBER(K109)=FALSE,J109,0)</f>
        <v>0</v>
      </c>
    </row>
    <row r="110">
      <c r="A110" s="10"/>
      <c r="B110" s="51" t="s">
        <v>125</v>
      </c>
      <c r="C110" s="1"/>
      <c r="D110" s="1"/>
      <c r="E110" s="52" t="s">
        <v>7</v>
      </c>
      <c r="F110" s="1"/>
      <c r="G110" s="1"/>
      <c r="H110" s="43"/>
      <c r="I110" s="1"/>
      <c r="J110" s="43"/>
      <c r="K110" s="1"/>
      <c r="L110" s="1"/>
      <c r="M110" s="13"/>
      <c r="N110" s="2"/>
      <c r="O110" s="2"/>
      <c r="P110" s="2"/>
      <c r="Q110" s="2"/>
    </row>
    <row r="111" thickBot="1">
      <c r="A111" s="10"/>
      <c r="B111" s="53" t="s">
        <v>127</v>
      </c>
      <c r="C111" s="54"/>
      <c r="D111" s="54"/>
      <c r="E111" s="55" t="s">
        <v>581</v>
      </c>
      <c r="F111" s="54"/>
      <c r="G111" s="54"/>
      <c r="H111" s="56"/>
      <c r="I111" s="54"/>
      <c r="J111" s="56"/>
      <c r="K111" s="54"/>
      <c r="L111" s="54"/>
      <c r="M111" s="13"/>
      <c r="N111" s="2"/>
      <c r="O111" s="2"/>
      <c r="P111" s="2"/>
      <c r="Q111" s="2"/>
    </row>
    <row r="112" thickTop="1">
      <c r="A112" s="10"/>
      <c r="B112" s="44">
        <v>221</v>
      </c>
      <c r="C112" s="45" t="s">
        <v>328</v>
      </c>
      <c r="D112" s="45"/>
      <c r="E112" s="45" t="s">
        <v>329</v>
      </c>
      <c r="F112" s="45" t="s">
        <v>7</v>
      </c>
      <c r="G112" s="46" t="s">
        <v>224</v>
      </c>
      <c r="H112" s="57">
        <v>263.36900000000003</v>
      </c>
      <c r="I112" s="58">
        <v>1081.9400000000001</v>
      </c>
      <c r="J112" s="59">
        <f>ROUND(H112*I112,2)</f>
        <v>284949.46000000002</v>
      </c>
      <c r="K112" s="60">
        <v>0.20999999999999999</v>
      </c>
      <c r="L112" s="61">
        <f>ROUND(J112*1.21,2)</f>
        <v>344788.84999999998</v>
      </c>
      <c r="M112" s="13"/>
      <c r="N112" s="2"/>
      <c r="O112" s="2"/>
      <c r="P112" s="2"/>
      <c r="Q112" s="33">
        <f>IF(ISNUMBER(K112),IF(H112&gt;0,IF(I112&gt;0,J112,0),0),0)</f>
        <v>284949.46000000002</v>
      </c>
      <c r="R112" s="9">
        <f>IF(ISNUMBER(K112)=FALSE,J112,0)</f>
        <v>0</v>
      </c>
    </row>
    <row r="113">
      <c r="A113" s="10"/>
      <c r="B113" s="51" t="s">
        <v>125</v>
      </c>
      <c r="C113" s="1"/>
      <c r="D113" s="1"/>
      <c r="E113" s="52" t="s">
        <v>7</v>
      </c>
      <c r="F113" s="1"/>
      <c r="G113" s="1"/>
      <c r="H113" s="43"/>
      <c r="I113" s="1"/>
      <c r="J113" s="43"/>
      <c r="K113" s="1"/>
      <c r="L113" s="1"/>
      <c r="M113" s="13"/>
      <c r="N113" s="2"/>
      <c r="O113" s="2"/>
      <c r="P113" s="2"/>
      <c r="Q113" s="2"/>
    </row>
    <row r="114" thickBot="1">
      <c r="A114" s="10"/>
      <c r="B114" s="53" t="s">
        <v>127</v>
      </c>
      <c r="C114" s="54"/>
      <c r="D114" s="54"/>
      <c r="E114" s="55" t="s">
        <v>582</v>
      </c>
      <c r="F114" s="54"/>
      <c r="G114" s="54"/>
      <c r="H114" s="56"/>
      <c r="I114" s="54"/>
      <c r="J114" s="56"/>
      <c r="K114" s="54"/>
      <c r="L114" s="54"/>
      <c r="M114" s="13"/>
      <c r="N114" s="2"/>
      <c r="O114" s="2"/>
      <c r="P114" s="2"/>
      <c r="Q114" s="2"/>
    </row>
    <row r="115" thickTop="1">
      <c r="A115" s="10"/>
      <c r="B115" s="44">
        <v>222</v>
      </c>
      <c r="C115" s="45" t="s">
        <v>331</v>
      </c>
      <c r="D115" s="45"/>
      <c r="E115" s="45" t="s">
        <v>332</v>
      </c>
      <c r="F115" s="45" t="s">
        <v>7</v>
      </c>
      <c r="G115" s="46" t="s">
        <v>224</v>
      </c>
      <c r="H115" s="57">
        <v>4.7599999999999998</v>
      </c>
      <c r="I115" s="58">
        <v>1144.5699999999999</v>
      </c>
      <c r="J115" s="59">
        <f>ROUND(H115*I115,2)</f>
        <v>5448.1499999999996</v>
      </c>
      <c r="K115" s="60">
        <v>0.20999999999999999</v>
      </c>
      <c r="L115" s="61">
        <f>ROUND(J115*1.21,2)</f>
        <v>6592.2600000000002</v>
      </c>
      <c r="M115" s="13"/>
      <c r="N115" s="2"/>
      <c r="O115" s="2"/>
      <c r="P115" s="2"/>
      <c r="Q115" s="33">
        <f>IF(ISNUMBER(K115),IF(H115&gt;0,IF(I115&gt;0,J115,0),0),0)</f>
        <v>5448.1499999999996</v>
      </c>
      <c r="R115" s="9">
        <f>IF(ISNUMBER(K115)=FALSE,J115,0)</f>
        <v>0</v>
      </c>
    </row>
    <row r="116">
      <c r="A116" s="10"/>
      <c r="B116" s="51" t="s">
        <v>125</v>
      </c>
      <c r="C116" s="1"/>
      <c r="D116" s="1"/>
      <c r="E116" s="52" t="s">
        <v>7</v>
      </c>
      <c r="F116" s="1"/>
      <c r="G116" s="1"/>
      <c r="H116" s="43"/>
      <c r="I116" s="1"/>
      <c r="J116" s="43"/>
      <c r="K116" s="1"/>
      <c r="L116" s="1"/>
      <c r="M116" s="13"/>
      <c r="N116" s="2"/>
      <c r="O116" s="2"/>
      <c r="P116" s="2"/>
      <c r="Q116" s="2"/>
    </row>
    <row r="117" thickBot="1">
      <c r="A117" s="10"/>
      <c r="B117" s="53" t="s">
        <v>127</v>
      </c>
      <c r="C117" s="54"/>
      <c r="D117" s="54"/>
      <c r="E117" s="55" t="s">
        <v>583</v>
      </c>
      <c r="F117" s="54"/>
      <c r="G117" s="54"/>
      <c r="H117" s="56"/>
      <c r="I117" s="54"/>
      <c r="J117" s="56"/>
      <c r="K117" s="54"/>
      <c r="L117" s="54"/>
      <c r="M117" s="13"/>
      <c r="N117" s="2"/>
      <c r="O117" s="2"/>
      <c r="P117" s="2"/>
      <c r="Q117" s="2"/>
    </row>
    <row r="118" thickTop="1">
      <c r="A118" s="10"/>
      <c r="B118" s="44">
        <v>223</v>
      </c>
      <c r="C118" s="45" t="s">
        <v>334</v>
      </c>
      <c r="D118" s="45"/>
      <c r="E118" s="45" t="s">
        <v>335</v>
      </c>
      <c r="F118" s="45" t="s">
        <v>7</v>
      </c>
      <c r="G118" s="46" t="s">
        <v>224</v>
      </c>
      <c r="H118" s="57">
        <v>38.901000000000003</v>
      </c>
      <c r="I118" s="58">
        <v>826.99000000000001</v>
      </c>
      <c r="J118" s="59">
        <f>ROUND(H118*I118,2)</f>
        <v>32170.740000000002</v>
      </c>
      <c r="K118" s="60">
        <v>0.20999999999999999</v>
      </c>
      <c r="L118" s="61">
        <f>ROUND(J118*1.21,2)</f>
        <v>38926.599999999999</v>
      </c>
      <c r="M118" s="13"/>
      <c r="N118" s="2"/>
      <c r="O118" s="2"/>
      <c r="P118" s="2"/>
      <c r="Q118" s="33">
        <f>IF(ISNUMBER(K118),IF(H118&gt;0,IF(I118&gt;0,J118,0),0),0)</f>
        <v>32170.740000000002</v>
      </c>
      <c r="R118" s="9">
        <f>IF(ISNUMBER(K118)=FALSE,J118,0)</f>
        <v>0</v>
      </c>
    </row>
    <row r="119">
      <c r="A119" s="10"/>
      <c r="B119" s="51" t="s">
        <v>125</v>
      </c>
      <c r="C119" s="1"/>
      <c r="D119" s="1"/>
      <c r="E119" s="52" t="s">
        <v>7</v>
      </c>
      <c r="F119" s="1"/>
      <c r="G119" s="1"/>
      <c r="H119" s="43"/>
      <c r="I119" s="1"/>
      <c r="J119" s="43"/>
      <c r="K119" s="1"/>
      <c r="L119" s="1"/>
      <c r="M119" s="13"/>
      <c r="N119" s="2"/>
      <c r="O119" s="2"/>
      <c r="P119" s="2"/>
      <c r="Q119" s="2"/>
    </row>
    <row r="120" thickBot="1">
      <c r="A120" s="10"/>
      <c r="B120" s="53" t="s">
        <v>127</v>
      </c>
      <c r="C120" s="54"/>
      <c r="D120" s="54"/>
      <c r="E120" s="55" t="s">
        <v>584</v>
      </c>
      <c r="F120" s="54"/>
      <c r="G120" s="54"/>
      <c r="H120" s="56"/>
      <c r="I120" s="54"/>
      <c r="J120" s="56"/>
      <c r="K120" s="54"/>
      <c r="L120" s="54"/>
      <c r="M120" s="13"/>
      <c r="N120" s="2"/>
      <c r="O120" s="2"/>
      <c r="P120" s="2"/>
      <c r="Q120" s="2"/>
    </row>
    <row r="121" thickTop="1">
      <c r="A121" s="10"/>
      <c r="B121" s="44">
        <v>224</v>
      </c>
      <c r="C121" s="45" t="s">
        <v>337</v>
      </c>
      <c r="D121" s="45"/>
      <c r="E121" s="45" t="s">
        <v>338</v>
      </c>
      <c r="F121" s="45" t="s">
        <v>7</v>
      </c>
      <c r="G121" s="46" t="s">
        <v>169</v>
      </c>
      <c r="H121" s="57">
        <v>986.15300000000002</v>
      </c>
      <c r="I121" s="58">
        <v>23.059999999999999</v>
      </c>
      <c r="J121" s="59">
        <f>ROUND(H121*I121,2)</f>
        <v>22740.689999999999</v>
      </c>
      <c r="K121" s="60">
        <v>0.20999999999999999</v>
      </c>
      <c r="L121" s="61">
        <f>ROUND(J121*1.21,2)</f>
        <v>27516.23</v>
      </c>
      <c r="M121" s="13"/>
      <c r="N121" s="2"/>
      <c r="O121" s="2"/>
      <c r="P121" s="2"/>
      <c r="Q121" s="33">
        <f>IF(ISNUMBER(K121),IF(H121&gt;0,IF(I121&gt;0,J121,0),0),0)</f>
        <v>22740.689999999999</v>
      </c>
      <c r="R121" s="9">
        <f>IF(ISNUMBER(K121)=FALSE,J121,0)</f>
        <v>0</v>
      </c>
    </row>
    <row r="122">
      <c r="A122" s="10"/>
      <c r="B122" s="51" t="s">
        <v>125</v>
      </c>
      <c r="C122" s="1"/>
      <c r="D122" s="1"/>
      <c r="E122" s="52" t="s">
        <v>7</v>
      </c>
      <c r="F122" s="1"/>
      <c r="G122" s="1"/>
      <c r="H122" s="43"/>
      <c r="I122" s="1"/>
      <c r="J122" s="43"/>
      <c r="K122" s="1"/>
      <c r="L122" s="1"/>
      <c r="M122" s="13"/>
      <c r="N122" s="2"/>
      <c r="O122" s="2"/>
      <c r="P122" s="2"/>
      <c r="Q122" s="2"/>
    </row>
    <row r="123" thickBot="1">
      <c r="A123" s="10"/>
      <c r="B123" s="53" t="s">
        <v>127</v>
      </c>
      <c r="C123" s="54"/>
      <c r="D123" s="54"/>
      <c r="E123" s="55" t="s">
        <v>585</v>
      </c>
      <c r="F123" s="54"/>
      <c r="G123" s="54"/>
      <c r="H123" s="56"/>
      <c r="I123" s="54"/>
      <c r="J123" s="56"/>
      <c r="K123" s="54"/>
      <c r="L123" s="54"/>
      <c r="M123" s="13"/>
      <c r="N123" s="2"/>
      <c r="O123" s="2"/>
      <c r="P123" s="2"/>
      <c r="Q123" s="2"/>
    </row>
    <row r="124" thickTop="1">
      <c r="A124" s="10"/>
      <c r="B124" s="44">
        <v>225</v>
      </c>
      <c r="C124" s="45" t="s">
        <v>340</v>
      </c>
      <c r="D124" s="45"/>
      <c r="E124" s="45" t="s">
        <v>341</v>
      </c>
      <c r="F124" s="45" t="s">
        <v>7</v>
      </c>
      <c r="G124" s="46" t="s">
        <v>169</v>
      </c>
      <c r="H124" s="57">
        <v>959.505</v>
      </c>
      <c r="I124" s="58">
        <v>15.210000000000001</v>
      </c>
      <c r="J124" s="59">
        <f>ROUND(H124*I124,2)</f>
        <v>14594.07</v>
      </c>
      <c r="K124" s="60">
        <v>0.20999999999999999</v>
      </c>
      <c r="L124" s="61">
        <f>ROUND(J124*1.21,2)</f>
        <v>17658.82</v>
      </c>
      <c r="M124" s="13"/>
      <c r="N124" s="2"/>
      <c r="O124" s="2"/>
      <c r="P124" s="2"/>
      <c r="Q124" s="33">
        <f>IF(ISNUMBER(K124),IF(H124&gt;0,IF(I124&gt;0,J124,0),0),0)</f>
        <v>14594.07</v>
      </c>
      <c r="R124" s="9">
        <f>IF(ISNUMBER(K124)=FALSE,J124,0)</f>
        <v>0</v>
      </c>
    </row>
    <row r="125">
      <c r="A125" s="10"/>
      <c r="B125" s="51" t="s">
        <v>125</v>
      </c>
      <c r="C125" s="1"/>
      <c r="D125" s="1"/>
      <c r="E125" s="52" t="s">
        <v>7</v>
      </c>
      <c r="F125" s="1"/>
      <c r="G125" s="1"/>
      <c r="H125" s="43"/>
      <c r="I125" s="1"/>
      <c r="J125" s="43"/>
      <c r="K125" s="1"/>
      <c r="L125" s="1"/>
      <c r="M125" s="13"/>
      <c r="N125" s="2"/>
      <c r="O125" s="2"/>
      <c r="P125" s="2"/>
      <c r="Q125" s="2"/>
    </row>
    <row r="126" thickBot="1">
      <c r="A126" s="10"/>
      <c r="B126" s="53" t="s">
        <v>127</v>
      </c>
      <c r="C126" s="54"/>
      <c r="D126" s="54"/>
      <c r="E126" s="55" t="s">
        <v>586</v>
      </c>
      <c r="F126" s="54"/>
      <c r="G126" s="54"/>
      <c r="H126" s="56"/>
      <c r="I126" s="54"/>
      <c r="J126" s="56"/>
      <c r="K126" s="54"/>
      <c r="L126" s="54"/>
      <c r="M126" s="13"/>
      <c r="N126" s="2"/>
      <c r="O126" s="2"/>
      <c r="P126" s="2"/>
      <c r="Q126" s="2"/>
    </row>
    <row r="127" thickTop="1">
      <c r="A127" s="10"/>
      <c r="B127" s="44">
        <v>226</v>
      </c>
      <c r="C127" s="45" t="s">
        <v>346</v>
      </c>
      <c r="D127" s="45"/>
      <c r="E127" s="45" t="s">
        <v>347</v>
      </c>
      <c r="F127" s="45" t="s">
        <v>7</v>
      </c>
      <c r="G127" s="46" t="s">
        <v>169</v>
      </c>
      <c r="H127" s="57">
        <v>955.83000000000004</v>
      </c>
      <c r="I127" s="58">
        <v>268.88999999999999</v>
      </c>
      <c r="J127" s="59">
        <f>ROUND(H127*I127,2)</f>
        <v>257013.13</v>
      </c>
      <c r="K127" s="60">
        <v>0.20999999999999999</v>
      </c>
      <c r="L127" s="61">
        <f>ROUND(J127*1.21,2)</f>
        <v>310985.89000000001</v>
      </c>
      <c r="M127" s="13"/>
      <c r="N127" s="2"/>
      <c r="O127" s="2"/>
      <c r="P127" s="2"/>
      <c r="Q127" s="33">
        <f>IF(ISNUMBER(K127),IF(H127&gt;0,IF(I127&gt;0,J127,0),0),0)</f>
        <v>257013.13</v>
      </c>
      <c r="R127" s="9">
        <f>IF(ISNUMBER(K127)=FALSE,J127,0)</f>
        <v>0</v>
      </c>
    </row>
    <row r="128">
      <c r="A128" s="10"/>
      <c r="B128" s="51" t="s">
        <v>125</v>
      </c>
      <c r="C128" s="1"/>
      <c r="D128" s="1"/>
      <c r="E128" s="52" t="s">
        <v>7</v>
      </c>
      <c r="F128" s="1"/>
      <c r="G128" s="1"/>
      <c r="H128" s="43"/>
      <c r="I128" s="1"/>
      <c r="J128" s="43"/>
      <c r="K128" s="1"/>
      <c r="L128" s="1"/>
      <c r="M128" s="13"/>
      <c r="N128" s="2"/>
      <c r="O128" s="2"/>
      <c r="P128" s="2"/>
      <c r="Q128" s="2"/>
    </row>
    <row r="129" thickBot="1">
      <c r="A129" s="10"/>
      <c r="B129" s="53" t="s">
        <v>127</v>
      </c>
      <c r="C129" s="54"/>
      <c r="D129" s="54"/>
      <c r="E129" s="55" t="s">
        <v>587</v>
      </c>
      <c r="F129" s="54"/>
      <c r="G129" s="54"/>
      <c r="H129" s="56"/>
      <c r="I129" s="54"/>
      <c r="J129" s="56"/>
      <c r="K129" s="54"/>
      <c r="L129" s="54"/>
      <c r="M129" s="13"/>
      <c r="N129" s="2"/>
      <c r="O129" s="2"/>
      <c r="P129" s="2"/>
      <c r="Q129" s="2"/>
    </row>
    <row r="130" thickTop="1">
      <c r="A130" s="10"/>
      <c r="B130" s="44">
        <v>227</v>
      </c>
      <c r="C130" s="45" t="s">
        <v>355</v>
      </c>
      <c r="D130" s="45"/>
      <c r="E130" s="45" t="s">
        <v>356</v>
      </c>
      <c r="F130" s="45" t="s">
        <v>7</v>
      </c>
      <c r="G130" s="46" t="s">
        <v>169</v>
      </c>
      <c r="H130" s="57">
        <v>60.402999999999999</v>
      </c>
      <c r="I130" s="58">
        <v>372.95999999999998</v>
      </c>
      <c r="J130" s="59">
        <f>ROUND(H130*I130,2)</f>
        <v>22527.900000000001</v>
      </c>
      <c r="K130" s="60">
        <v>0.20999999999999999</v>
      </c>
      <c r="L130" s="61">
        <f>ROUND(J130*1.21,2)</f>
        <v>27258.759999999998</v>
      </c>
      <c r="M130" s="13"/>
      <c r="N130" s="2"/>
      <c r="O130" s="2"/>
      <c r="P130" s="2"/>
      <c r="Q130" s="33">
        <f>IF(ISNUMBER(K130),IF(H130&gt;0,IF(I130&gt;0,J130,0),0),0)</f>
        <v>22527.900000000001</v>
      </c>
      <c r="R130" s="9">
        <f>IF(ISNUMBER(K130)=FALSE,J130,0)</f>
        <v>0</v>
      </c>
    </row>
    <row r="131">
      <c r="A131" s="10"/>
      <c r="B131" s="51" t="s">
        <v>125</v>
      </c>
      <c r="C131" s="1"/>
      <c r="D131" s="1"/>
      <c r="E131" s="52" t="s">
        <v>7</v>
      </c>
      <c r="F131" s="1"/>
      <c r="G131" s="1"/>
      <c r="H131" s="43"/>
      <c r="I131" s="1"/>
      <c r="J131" s="43"/>
      <c r="K131" s="1"/>
      <c r="L131" s="1"/>
      <c r="M131" s="13"/>
      <c r="N131" s="2"/>
      <c r="O131" s="2"/>
      <c r="P131" s="2"/>
      <c r="Q131" s="2"/>
    </row>
    <row r="132" thickBot="1">
      <c r="A132" s="10"/>
      <c r="B132" s="53" t="s">
        <v>127</v>
      </c>
      <c r="C132" s="54"/>
      <c r="D132" s="54"/>
      <c r="E132" s="55" t="s">
        <v>588</v>
      </c>
      <c r="F132" s="54"/>
      <c r="G132" s="54"/>
      <c r="H132" s="56"/>
      <c r="I132" s="54"/>
      <c r="J132" s="56"/>
      <c r="K132" s="54"/>
      <c r="L132" s="54"/>
      <c r="M132" s="13"/>
      <c r="N132" s="2"/>
      <c r="O132" s="2"/>
      <c r="P132" s="2"/>
      <c r="Q132" s="2"/>
    </row>
    <row r="133" thickTop="1">
      <c r="A133" s="10"/>
      <c r="B133" s="44">
        <v>228</v>
      </c>
      <c r="C133" s="45" t="s">
        <v>376</v>
      </c>
      <c r="D133" s="45"/>
      <c r="E133" s="45" t="s">
        <v>377</v>
      </c>
      <c r="F133" s="45" t="s">
        <v>7</v>
      </c>
      <c r="G133" s="46" t="s">
        <v>169</v>
      </c>
      <c r="H133" s="57">
        <v>980.08600000000001</v>
      </c>
      <c r="I133" s="58">
        <v>426.10000000000002</v>
      </c>
      <c r="J133" s="59">
        <f>ROUND(H133*I133,2)</f>
        <v>417614.64000000001</v>
      </c>
      <c r="K133" s="60">
        <v>0.20999999999999999</v>
      </c>
      <c r="L133" s="61">
        <f>ROUND(J133*1.21,2)</f>
        <v>505313.71000000002</v>
      </c>
      <c r="M133" s="13"/>
      <c r="N133" s="2"/>
      <c r="O133" s="2"/>
      <c r="P133" s="2"/>
      <c r="Q133" s="33">
        <f>IF(ISNUMBER(K133),IF(H133&gt;0,IF(I133&gt;0,J133,0),0),0)</f>
        <v>417614.64000000001</v>
      </c>
      <c r="R133" s="9">
        <f>IF(ISNUMBER(K133)=FALSE,J133,0)</f>
        <v>0</v>
      </c>
    </row>
    <row r="134">
      <c r="A134" s="10"/>
      <c r="B134" s="51" t="s">
        <v>125</v>
      </c>
      <c r="C134" s="1"/>
      <c r="D134" s="1"/>
      <c r="E134" s="52" t="s">
        <v>7</v>
      </c>
      <c r="F134" s="1"/>
      <c r="G134" s="1"/>
      <c r="H134" s="43"/>
      <c r="I134" s="1"/>
      <c r="J134" s="43"/>
      <c r="K134" s="1"/>
      <c r="L134" s="1"/>
      <c r="M134" s="13"/>
      <c r="N134" s="2"/>
      <c r="O134" s="2"/>
      <c r="P134" s="2"/>
      <c r="Q134" s="2"/>
    </row>
    <row r="135" thickBot="1">
      <c r="A135" s="10"/>
      <c r="B135" s="53" t="s">
        <v>127</v>
      </c>
      <c r="C135" s="54"/>
      <c r="D135" s="54"/>
      <c r="E135" s="55" t="s">
        <v>589</v>
      </c>
      <c r="F135" s="54"/>
      <c r="G135" s="54"/>
      <c r="H135" s="56"/>
      <c r="I135" s="54"/>
      <c r="J135" s="56"/>
      <c r="K135" s="54"/>
      <c r="L135" s="54"/>
      <c r="M135" s="13"/>
      <c r="N135" s="2"/>
      <c r="O135" s="2"/>
      <c r="P135" s="2"/>
      <c r="Q135" s="2"/>
    </row>
    <row r="136" thickTop="1" thickBot="1" ht="25" customHeight="1">
      <c r="A136" s="10"/>
      <c r="B136" s="1"/>
      <c r="C136" s="62">
        <v>5</v>
      </c>
      <c r="D136" s="1"/>
      <c r="E136" s="63" t="s">
        <v>194</v>
      </c>
      <c r="F136" s="1"/>
      <c r="G136" s="64" t="s">
        <v>137</v>
      </c>
      <c r="H136" s="65">
        <f>J109+J112+J115+J118+J121+J124+J127+J130+J133</f>
        <v>1330189.8399999999</v>
      </c>
      <c r="I136" s="64" t="s">
        <v>138</v>
      </c>
      <c r="J136" s="66">
        <f>(L136-H136)</f>
        <v>279339.87000000011</v>
      </c>
      <c r="K136" s="64" t="s">
        <v>139</v>
      </c>
      <c r="L136" s="67">
        <f>ROUND((J109+J112+J115+J118+J121+J124+J127+J130+J133)*1.21,2)</f>
        <v>1609529.71</v>
      </c>
      <c r="M136" s="13"/>
      <c r="N136" s="2"/>
      <c r="O136" s="2"/>
      <c r="P136" s="2"/>
      <c r="Q136" s="33">
        <f>0+Q109+Q112+Q115+Q118+Q121+Q124+Q127+Q130+Q133</f>
        <v>1330189.8399999999</v>
      </c>
      <c r="R136" s="9">
        <f>0+R109+R112+R115+R118+R121+R124+R127+R130+R133</f>
        <v>0</v>
      </c>
      <c r="S136" s="68">
        <f>Q136*(1+J136)+R136</f>
        <v>371576387170.76093</v>
      </c>
    </row>
    <row r="137" thickTop="1" thickBot="1" ht="25" customHeight="1">
      <c r="A137" s="10"/>
      <c r="B137" s="69"/>
      <c r="C137" s="69"/>
      <c r="D137" s="69"/>
      <c r="E137" s="70"/>
      <c r="F137" s="69"/>
      <c r="G137" s="71" t="s">
        <v>140</v>
      </c>
      <c r="H137" s="72">
        <f>0+J109+J112+J115+J118+J121+J124+J127+J130+J133</f>
        <v>1330189.8399999999</v>
      </c>
      <c r="I137" s="71" t="s">
        <v>141</v>
      </c>
      <c r="J137" s="73">
        <f>0+J136</f>
        <v>279339.87000000011</v>
      </c>
      <c r="K137" s="71" t="s">
        <v>142</v>
      </c>
      <c r="L137" s="74">
        <f>0+L136</f>
        <v>1609529.71</v>
      </c>
      <c r="M137" s="13"/>
      <c r="N137" s="2"/>
      <c r="O137" s="2"/>
      <c r="P137" s="2"/>
      <c r="Q137" s="2"/>
    </row>
    <row r="138" ht="40" customHeight="1">
      <c r="A138" s="10"/>
      <c r="B138" s="75" t="s">
        <v>178</v>
      </c>
      <c r="C138" s="1"/>
      <c r="D138" s="1"/>
      <c r="E138" s="1"/>
      <c r="F138" s="1"/>
      <c r="G138" s="1"/>
      <c r="H138" s="43"/>
      <c r="I138" s="1"/>
      <c r="J138" s="43"/>
      <c r="K138" s="1"/>
      <c r="L138" s="1"/>
      <c r="M138" s="13"/>
      <c r="N138" s="2"/>
      <c r="O138" s="2"/>
      <c r="P138" s="2"/>
      <c r="Q138" s="2"/>
    </row>
    <row r="139">
      <c r="A139" s="10"/>
      <c r="B139" s="44">
        <v>229</v>
      </c>
      <c r="C139" s="45" t="s">
        <v>418</v>
      </c>
      <c r="D139" s="45"/>
      <c r="E139" s="45" t="s">
        <v>419</v>
      </c>
      <c r="F139" s="45" t="s">
        <v>7</v>
      </c>
      <c r="G139" s="46" t="s">
        <v>224</v>
      </c>
      <c r="H139" s="47">
        <v>1.1180000000000001</v>
      </c>
      <c r="I139" s="26">
        <v>4209.3999999999996</v>
      </c>
      <c r="J139" s="48">
        <f>ROUND(H139*I139,2)</f>
        <v>4706.1099999999997</v>
      </c>
      <c r="K139" s="49">
        <v>0.20999999999999999</v>
      </c>
      <c r="L139" s="50">
        <f>ROUND(J139*1.21,2)</f>
        <v>5694.3900000000003</v>
      </c>
      <c r="M139" s="13"/>
      <c r="N139" s="2"/>
      <c r="O139" s="2"/>
      <c r="P139" s="2"/>
      <c r="Q139" s="33">
        <f>IF(ISNUMBER(K139),IF(H139&gt;0,IF(I139&gt;0,J139,0),0),0)</f>
        <v>4706.1099999999997</v>
      </c>
      <c r="R139" s="9">
        <f>IF(ISNUMBER(K139)=FALSE,J139,0)</f>
        <v>0</v>
      </c>
    </row>
    <row r="140">
      <c r="A140" s="10"/>
      <c r="B140" s="51" t="s">
        <v>125</v>
      </c>
      <c r="C140" s="1"/>
      <c r="D140" s="1"/>
      <c r="E140" s="52" t="s">
        <v>7</v>
      </c>
      <c r="F140" s="1"/>
      <c r="G140" s="1"/>
      <c r="H140" s="43"/>
      <c r="I140" s="1"/>
      <c r="J140" s="43"/>
      <c r="K140" s="1"/>
      <c r="L140" s="1"/>
      <c r="M140" s="13"/>
      <c r="N140" s="2"/>
      <c r="O140" s="2"/>
      <c r="P140" s="2"/>
      <c r="Q140" s="2"/>
    </row>
    <row r="141" thickBot="1">
      <c r="A141" s="10"/>
      <c r="B141" s="53" t="s">
        <v>127</v>
      </c>
      <c r="C141" s="54"/>
      <c r="D141" s="54"/>
      <c r="E141" s="55" t="s">
        <v>590</v>
      </c>
      <c r="F141" s="54"/>
      <c r="G141" s="54"/>
      <c r="H141" s="56"/>
      <c r="I141" s="54"/>
      <c r="J141" s="56"/>
      <c r="K141" s="54"/>
      <c r="L141" s="54"/>
      <c r="M141" s="13"/>
      <c r="N141" s="2"/>
      <c r="O141" s="2"/>
      <c r="P141" s="2"/>
      <c r="Q141" s="2"/>
    </row>
    <row r="142" thickTop="1" thickBot="1" ht="25" customHeight="1">
      <c r="A142" s="10"/>
      <c r="B142" s="1"/>
      <c r="C142" s="62">
        <v>8</v>
      </c>
      <c r="D142" s="1"/>
      <c r="E142" s="63" t="s">
        <v>111</v>
      </c>
      <c r="F142" s="1"/>
      <c r="G142" s="64" t="s">
        <v>137</v>
      </c>
      <c r="H142" s="65">
        <f>0+J139</f>
        <v>4706.1099999999997</v>
      </c>
      <c r="I142" s="64" t="s">
        <v>138</v>
      </c>
      <c r="J142" s="66">
        <f>(L142-H142)</f>
        <v>988.28000000000065</v>
      </c>
      <c r="K142" s="64" t="s">
        <v>139</v>
      </c>
      <c r="L142" s="67">
        <f>ROUND((0+J139)*1.21,2)</f>
        <v>5694.3900000000003</v>
      </c>
      <c r="M142" s="13"/>
      <c r="N142" s="2"/>
      <c r="O142" s="2"/>
      <c r="P142" s="2"/>
      <c r="Q142" s="33">
        <f>0+Q139</f>
        <v>4706.1099999999997</v>
      </c>
      <c r="R142" s="9">
        <f>0+R139</f>
        <v>0</v>
      </c>
      <c r="S142" s="68">
        <f>Q142*(1+J142)+R142</f>
        <v>4655660.5008000024</v>
      </c>
    </row>
    <row r="143" thickTop="1" thickBot="1" ht="25" customHeight="1">
      <c r="A143" s="10"/>
      <c r="B143" s="69"/>
      <c r="C143" s="69"/>
      <c r="D143" s="69"/>
      <c r="E143" s="70"/>
      <c r="F143" s="69"/>
      <c r="G143" s="71" t="s">
        <v>140</v>
      </c>
      <c r="H143" s="72">
        <f>0+J139</f>
        <v>4706.1099999999997</v>
      </c>
      <c r="I143" s="71" t="s">
        <v>141</v>
      </c>
      <c r="J143" s="73">
        <f>0+J142</f>
        <v>988.28000000000065</v>
      </c>
      <c r="K143" s="71" t="s">
        <v>142</v>
      </c>
      <c r="L143" s="74">
        <f>0+L142</f>
        <v>5694.3900000000003</v>
      </c>
      <c r="M143" s="13"/>
      <c r="N143" s="2"/>
      <c r="O143" s="2"/>
      <c r="P143" s="2"/>
      <c r="Q143" s="2"/>
    </row>
    <row r="144" ht="40" customHeight="1">
      <c r="A144" s="10"/>
      <c r="B144" s="75" t="s">
        <v>184</v>
      </c>
      <c r="C144" s="1"/>
      <c r="D144" s="1"/>
      <c r="E144" s="1"/>
      <c r="F144" s="1"/>
      <c r="G144" s="1"/>
      <c r="H144" s="43"/>
      <c r="I144" s="1"/>
      <c r="J144" s="43"/>
      <c r="K144" s="1"/>
      <c r="L144" s="1"/>
      <c r="M144" s="13"/>
      <c r="N144" s="2"/>
      <c r="O144" s="2"/>
      <c r="P144" s="2"/>
      <c r="Q144" s="2"/>
    </row>
    <row r="145">
      <c r="A145" s="10"/>
      <c r="B145" s="44">
        <v>230</v>
      </c>
      <c r="C145" s="45" t="s">
        <v>430</v>
      </c>
      <c r="D145" s="45"/>
      <c r="E145" s="45" t="s">
        <v>431</v>
      </c>
      <c r="F145" s="45" t="s">
        <v>7</v>
      </c>
      <c r="G145" s="46" t="s">
        <v>146</v>
      </c>
      <c r="H145" s="47">
        <v>12</v>
      </c>
      <c r="I145" s="26">
        <v>456.49000000000001</v>
      </c>
      <c r="J145" s="48">
        <f>ROUND(H145*I145,2)</f>
        <v>5477.8800000000001</v>
      </c>
      <c r="K145" s="49">
        <v>0.20999999999999999</v>
      </c>
      <c r="L145" s="50">
        <f>ROUND(J145*1.21,2)</f>
        <v>6628.2299999999996</v>
      </c>
      <c r="M145" s="13"/>
      <c r="N145" s="2"/>
      <c r="O145" s="2"/>
      <c r="P145" s="2"/>
      <c r="Q145" s="33">
        <f>IF(ISNUMBER(K145),IF(H145&gt;0,IF(I145&gt;0,J145,0),0),0)</f>
        <v>5477.8800000000001</v>
      </c>
      <c r="R145" s="9">
        <f>IF(ISNUMBER(K145)=FALSE,J145,0)</f>
        <v>0</v>
      </c>
    </row>
    <row r="146">
      <c r="A146" s="10"/>
      <c r="B146" s="51" t="s">
        <v>125</v>
      </c>
      <c r="C146" s="1"/>
      <c r="D146" s="1"/>
      <c r="E146" s="52" t="s">
        <v>7</v>
      </c>
      <c r="F146" s="1"/>
      <c r="G146" s="1"/>
      <c r="H146" s="43"/>
      <c r="I146" s="1"/>
      <c r="J146" s="43"/>
      <c r="K146" s="1"/>
      <c r="L146" s="1"/>
      <c r="M146" s="13"/>
      <c r="N146" s="2"/>
      <c r="O146" s="2"/>
      <c r="P146" s="2"/>
      <c r="Q146" s="2"/>
    </row>
    <row r="147" thickBot="1">
      <c r="A147" s="10"/>
      <c r="B147" s="53" t="s">
        <v>127</v>
      </c>
      <c r="C147" s="54"/>
      <c r="D147" s="54"/>
      <c r="E147" s="55" t="s">
        <v>591</v>
      </c>
      <c r="F147" s="54"/>
      <c r="G147" s="54"/>
      <c r="H147" s="56"/>
      <c r="I147" s="54"/>
      <c r="J147" s="56"/>
      <c r="K147" s="54"/>
      <c r="L147" s="54"/>
      <c r="M147" s="13"/>
      <c r="N147" s="2"/>
      <c r="O147" s="2"/>
      <c r="P147" s="2"/>
      <c r="Q147" s="2"/>
    </row>
    <row r="148" thickTop="1">
      <c r="A148" s="10"/>
      <c r="B148" s="44">
        <v>231</v>
      </c>
      <c r="C148" s="45" t="s">
        <v>440</v>
      </c>
      <c r="D148" s="45"/>
      <c r="E148" s="45" t="s">
        <v>441</v>
      </c>
      <c r="F148" s="45" t="s">
        <v>7</v>
      </c>
      <c r="G148" s="46" t="s">
        <v>146</v>
      </c>
      <c r="H148" s="57">
        <v>6</v>
      </c>
      <c r="I148" s="58">
        <v>3635.6700000000001</v>
      </c>
      <c r="J148" s="59">
        <f>ROUND(H148*I148,2)</f>
        <v>21814.02</v>
      </c>
      <c r="K148" s="60">
        <v>0.20999999999999999</v>
      </c>
      <c r="L148" s="61">
        <f>ROUND(J148*1.21,2)</f>
        <v>26394.959999999999</v>
      </c>
      <c r="M148" s="13"/>
      <c r="N148" s="2"/>
      <c r="O148" s="2"/>
      <c r="P148" s="2"/>
      <c r="Q148" s="33">
        <f>IF(ISNUMBER(K148),IF(H148&gt;0,IF(I148&gt;0,J148,0),0),0)</f>
        <v>21814.02</v>
      </c>
      <c r="R148" s="9">
        <f>IF(ISNUMBER(K148)=FALSE,J148,0)</f>
        <v>0</v>
      </c>
    </row>
    <row r="149">
      <c r="A149" s="10"/>
      <c r="B149" s="51" t="s">
        <v>125</v>
      </c>
      <c r="C149" s="1"/>
      <c r="D149" s="1"/>
      <c r="E149" s="52" t="s">
        <v>7</v>
      </c>
      <c r="F149" s="1"/>
      <c r="G149" s="1"/>
      <c r="H149" s="43"/>
      <c r="I149" s="1"/>
      <c r="J149" s="43"/>
      <c r="K149" s="1"/>
      <c r="L149" s="1"/>
      <c r="M149" s="13"/>
      <c r="N149" s="2"/>
      <c r="O149" s="2"/>
      <c r="P149" s="2"/>
      <c r="Q149" s="2"/>
    </row>
    <row r="150" thickBot="1">
      <c r="A150" s="10"/>
      <c r="B150" s="53" t="s">
        <v>127</v>
      </c>
      <c r="C150" s="54"/>
      <c r="D150" s="54"/>
      <c r="E150" s="55" t="s">
        <v>592</v>
      </c>
      <c r="F150" s="54"/>
      <c r="G150" s="54"/>
      <c r="H150" s="56"/>
      <c r="I150" s="54"/>
      <c r="J150" s="56"/>
      <c r="K150" s="54"/>
      <c r="L150" s="54"/>
      <c r="M150" s="13"/>
      <c r="N150" s="2"/>
      <c r="O150" s="2"/>
      <c r="P150" s="2"/>
      <c r="Q150" s="2"/>
    </row>
    <row r="151" thickTop="1">
      <c r="A151" s="10"/>
      <c r="B151" s="44">
        <v>232</v>
      </c>
      <c r="C151" s="45" t="s">
        <v>455</v>
      </c>
      <c r="D151" s="45"/>
      <c r="E151" s="45" t="s">
        <v>456</v>
      </c>
      <c r="F151" s="45" t="s">
        <v>7</v>
      </c>
      <c r="G151" s="46" t="s">
        <v>146</v>
      </c>
      <c r="H151" s="57">
        <v>4</v>
      </c>
      <c r="I151" s="58">
        <v>2319.77</v>
      </c>
      <c r="J151" s="59">
        <f>ROUND(H151*I151,2)</f>
        <v>9279.0799999999999</v>
      </c>
      <c r="K151" s="60">
        <v>0.20999999999999999</v>
      </c>
      <c r="L151" s="61">
        <f>ROUND(J151*1.21,2)</f>
        <v>11227.690000000001</v>
      </c>
      <c r="M151" s="13"/>
      <c r="N151" s="2"/>
      <c r="O151" s="2"/>
      <c r="P151" s="2"/>
      <c r="Q151" s="33">
        <f>IF(ISNUMBER(K151),IF(H151&gt;0,IF(I151&gt;0,J151,0),0),0)</f>
        <v>9279.0799999999999</v>
      </c>
      <c r="R151" s="9">
        <f>IF(ISNUMBER(K151)=FALSE,J151,0)</f>
        <v>0</v>
      </c>
    </row>
    <row r="152">
      <c r="A152" s="10"/>
      <c r="B152" s="51" t="s">
        <v>125</v>
      </c>
      <c r="C152" s="1"/>
      <c r="D152" s="1"/>
      <c r="E152" s="52" t="s">
        <v>7</v>
      </c>
      <c r="F152" s="1"/>
      <c r="G152" s="1"/>
      <c r="H152" s="43"/>
      <c r="I152" s="1"/>
      <c r="J152" s="43"/>
      <c r="K152" s="1"/>
      <c r="L152" s="1"/>
      <c r="M152" s="13"/>
      <c r="N152" s="2"/>
      <c r="O152" s="2"/>
      <c r="P152" s="2"/>
      <c r="Q152" s="2"/>
    </row>
    <row r="153" thickBot="1">
      <c r="A153" s="10"/>
      <c r="B153" s="53" t="s">
        <v>127</v>
      </c>
      <c r="C153" s="54"/>
      <c r="D153" s="54"/>
      <c r="E153" s="55" t="s">
        <v>593</v>
      </c>
      <c r="F153" s="54"/>
      <c r="G153" s="54"/>
      <c r="H153" s="56"/>
      <c r="I153" s="54"/>
      <c r="J153" s="56"/>
      <c r="K153" s="54"/>
      <c r="L153" s="54"/>
      <c r="M153" s="13"/>
      <c r="N153" s="2"/>
      <c r="O153" s="2"/>
      <c r="P153" s="2"/>
      <c r="Q153" s="2"/>
    </row>
    <row r="154" thickTop="1">
      <c r="A154" s="10"/>
      <c r="B154" s="44">
        <v>233</v>
      </c>
      <c r="C154" s="45" t="s">
        <v>461</v>
      </c>
      <c r="D154" s="45"/>
      <c r="E154" s="45" t="s">
        <v>462</v>
      </c>
      <c r="F154" s="45" t="s">
        <v>7</v>
      </c>
      <c r="G154" s="46" t="s">
        <v>169</v>
      </c>
      <c r="H154" s="57">
        <v>39.051000000000002</v>
      </c>
      <c r="I154" s="58">
        <v>127.61</v>
      </c>
      <c r="J154" s="59">
        <f>ROUND(H154*I154,2)</f>
        <v>4983.3000000000002</v>
      </c>
      <c r="K154" s="60">
        <v>0.20999999999999999</v>
      </c>
      <c r="L154" s="61">
        <f>ROUND(J154*1.21,2)</f>
        <v>6029.79</v>
      </c>
      <c r="M154" s="13"/>
      <c r="N154" s="2"/>
      <c r="O154" s="2"/>
      <c r="P154" s="2"/>
      <c r="Q154" s="33">
        <f>IF(ISNUMBER(K154),IF(H154&gt;0,IF(I154&gt;0,J154,0),0),0)</f>
        <v>4983.3000000000002</v>
      </c>
      <c r="R154" s="9">
        <f>IF(ISNUMBER(K154)=FALSE,J154,0)</f>
        <v>0</v>
      </c>
    </row>
    <row r="155">
      <c r="A155" s="10"/>
      <c r="B155" s="51" t="s">
        <v>125</v>
      </c>
      <c r="C155" s="1"/>
      <c r="D155" s="1"/>
      <c r="E155" s="52" t="s">
        <v>7</v>
      </c>
      <c r="F155" s="1"/>
      <c r="G155" s="1"/>
      <c r="H155" s="43"/>
      <c r="I155" s="1"/>
      <c r="J155" s="43"/>
      <c r="K155" s="1"/>
      <c r="L155" s="1"/>
      <c r="M155" s="13"/>
      <c r="N155" s="2"/>
      <c r="O155" s="2"/>
      <c r="P155" s="2"/>
      <c r="Q155" s="2"/>
    </row>
    <row r="156" thickBot="1">
      <c r="A156" s="10"/>
      <c r="B156" s="53" t="s">
        <v>127</v>
      </c>
      <c r="C156" s="54"/>
      <c r="D156" s="54"/>
      <c r="E156" s="55" t="s">
        <v>594</v>
      </c>
      <c r="F156" s="54"/>
      <c r="G156" s="54"/>
      <c r="H156" s="56"/>
      <c r="I156" s="54"/>
      <c r="J156" s="56"/>
      <c r="K156" s="54"/>
      <c r="L156" s="54"/>
      <c r="M156" s="13"/>
      <c r="N156" s="2"/>
      <c r="O156" s="2"/>
      <c r="P156" s="2"/>
      <c r="Q156" s="2"/>
    </row>
    <row r="157" thickTop="1">
      <c r="A157" s="10"/>
      <c r="B157" s="44">
        <v>234</v>
      </c>
      <c r="C157" s="45" t="s">
        <v>470</v>
      </c>
      <c r="D157" s="45"/>
      <c r="E157" s="45" t="s">
        <v>462</v>
      </c>
      <c r="F157" s="45" t="s">
        <v>7</v>
      </c>
      <c r="G157" s="46" t="s">
        <v>169</v>
      </c>
      <c r="H157" s="57">
        <v>39.051000000000002</v>
      </c>
      <c r="I157" s="58">
        <v>127.61</v>
      </c>
      <c r="J157" s="59">
        <f>ROUND(H157*I157,2)</f>
        <v>4983.3000000000002</v>
      </c>
      <c r="K157" s="60">
        <v>0.20999999999999999</v>
      </c>
      <c r="L157" s="61">
        <f>ROUND(J157*1.21,2)</f>
        <v>6029.79</v>
      </c>
      <c r="M157" s="13"/>
      <c r="N157" s="2"/>
      <c r="O157" s="2"/>
      <c r="P157" s="2"/>
      <c r="Q157" s="33">
        <f>IF(ISNUMBER(K157),IF(H157&gt;0,IF(I157&gt;0,J157,0),0),0)</f>
        <v>4983.3000000000002</v>
      </c>
      <c r="R157" s="9">
        <f>IF(ISNUMBER(K157)=FALSE,J157,0)</f>
        <v>0</v>
      </c>
    </row>
    <row r="158">
      <c r="A158" s="10"/>
      <c r="B158" s="51" t="s">
        <v>125</v>
      </c>
      <c r="C158" s="1"/>
      <c r="D158" s="1"/>
      <c r="E158" s="52" t="s">
        <v>7</v>
      </c>
      <c r="F158" s="1"/>
      <c r="G158" s="1"/>
      <c r="H158" s="43"/>
      <c r="I158" s="1"/>
      <c r="J158" s="43"/>
      <c r="K158" s="1"/>
      <c r="L158" s="1"/>
      <c r="M158" s="13"/>
      <c r="N158" s="2"/>
      <c r="O158" s="2"/>
      <c r="P158" s="2"/>
      <c r="Q158" s="2"/>
    </row>
    <row r="159" thickBot="1">
      <c r="A159" s="10"/>
      <c r="B159" s="53" t="s">
        <v>127</v>
      </c>
      <c r="C159" s="54"/>
      <c r="D159" s="54"/>
      <c r="E159" s="55" t="s">
        <v>595</v>
      </c>
      <c r="F159" s="54"/>
      <c r="G159" s="54"/>
      <c r="H159" s="56"/>
      <c r="I159" s="54"/>
      <c r="J159" s="56"/>
      <c r="K159" s="54"/>
      <c r="L159" s="54"/>
      <c r="M159" s="13"/>
      <c r="N159" s="2"/>
      <c r="O159" s="2"/>
      <c r="P159" s="2"/>
      <c r="Q159" s="2"/>
    </row>
    <row r="160" thickTop="1">
      <c r="A160" s="10"/>
      <c r="B160" s="44">
        <v>235</v>
      </c>
      <c r="C160" s="45" t="s">
        <v>596</v>
      </c>
      <c r="D160" s="45"/>
      <c r="E160" s="45" t="s">
        <v>597</v>
      </c>
      <c r="F160" s="45" t="s">
        <v>7</v>
      </c>
      <c r="G160" s="46" t="s">
        <v>181</v>
      </c>
      <c r="H160" s="57">
        <v>6</v>
      </c>
      <c r="I160" s="58">
        <v>2372.7199999999998</v>
      </c>
      <c r="J160" s="59">
        <f>ROUND(H160*I160,2)</f>
        <v>14236.32</v>
      </c>
      <c r="K160" s="60">
        <v>0.20999999999999999</v>
      </c>
      <c r="L160" s="61">
        <f>ROUND(J160*1.21,2)</f>
        <v>17225.950000000001</v>
      </c>
      <c r="M160" s="13"/>
      <c r="N160" s="2"/>
      <c r="O160" s="2"/>
      <c r="P160" s="2"/>
      <c r="Q160" s="33">
        <f>IF(ISNUMBER(K160),IF(H160&gt;0,IF(I160&gt;0,J160,0),0),0)</f>
        <v>14236.32</v>
      </c>
      <c r="R160" s="9">
        <f>IF(ISNUMBER(K160)=FALSE,J160,0)</f>
        <v>0</v>
      </c>
    </row>
    <row r="161">
      <c r="A161" s="10"/>
      <c r="B161" s="51" t="s">
        <v>125</v>
      </c>
      <c r="C161" s="1"/>
      <c r="D161" s="1"/>
      <c r="E161" s="52" t="s">
        <v>7</v>
      </c>
      <c r="F161" s="1"/>
      <c r="G161" s="1"/>
      <c r="H161" s="43"/>
      <c r="I161" s="1"/>
      <c r="J161" s="43"/>
      <c r="K161" s="1"/>
      <c r="L161" s="1"/>
      <c r="M161" s="13"/>
      <c r="N161" s="2"/>
      <c r="O161" s="2"/>
      <c r="P161" s="2"/>
      <c r="Q161" s="2"/>
    </row>
    <row r="162" thickBot="1">
      <c r="A162" s="10"/>
      <c r="B162" s="53" t="s">
        <v>127</v>
      </c>
      <c r="C162" s="54"/>
      <c r="D162" s="54"/>
      <c r="E162" s="55" t="s">
        <v>598</v>
      </c>
      <c r="F162" s="54"/>
      <c r="G162" s="54"/>
      <c r="H162" s="56"/>
      <c r="I162" s="54"/>
      <c r="J162" s="56"/>
      <c r="K162" s="54"/>
      <c r="L162" s="54"/>
      <c r="M162" s="13"/>
      <c r="N162" s="2"/>
      <c r="O162" s="2"/>
      <c r="P162" s="2"/>
      <c r="Q162" s="2"/>
    </row>
    <row r="163" thickTop="1">
      <c r="A163" s="10"/>
      <c r="B163" s="44">
        <v>236</v>
      </c>
      <c r="C163" s="45" t="s">
        <v>484</v>
      </c>
      <c r="D163" s="45"/>
      <c r="E163" s="45" t="s">
        <v>485</v>
      </c>
      <c r="F163" s="45" t="s">
        <v>7</v>
      </c>
      <c r="G163" s="46" t="s">
        <v>181</v>
      </c>
      <c r="H163" s="57">
        <v>11</v>
      </c>
      <c r="I163" s="58">
        <v>218.99000000000001</v>
      </c>
      <c r="J163" s="59">
        <f>ROUND(H163*I163,2)</f>
        <v>2408.8899999999999</v>
      </c>
      <c r="K163" s="60">
        <v>0.20999999999999999</v>
      </c>
      <c r="L163" s="61">
        <f>ROUND(J163*1.21,2)</f>
        <v>2914.7600000000002</v>
      </c>
      <c r="M163" s="13"/>
      <c r="N163" s="2"/>
      <c r="O163" s="2"/>
      <c r="P163" s="2"/>
      <c r="Q163" s="33">
        <f>IF(ISNUMBER(K163),IF(H163&gt;0,IF(I163&gt;0,J163,0),0),0)</f>
        <v>2408.8899999999999</v>
      </c>
      <c r="R163" s="9">
        <f>IF(ISNUMBER(K163)=FALSE,J163,0)</f>
        <v>0</v>
      </c>
    </row>
    <row r="164">
      <c r="A164" s="10"/>
      <c r="B164" s="51" t="s">
        <v>125</v>
      </c>
      <c r="C164" s="1"/>
      <c r="D164" s="1"/>
      <c r="E164" s="52" t="s">
        <v>7</v>
      </c>
      <c r="F164" s="1"/>
      <c r="G164" s="1"/>
      <c r="H164" s="43"/>
      <c r="I164" s="1"/>
      <c r="J164" s="43"/>
      <c r="K164" s="1"/>
      <c r="L164" s="1"/>
      <c r="M164" s="13"/>
      <c r="N164" s="2"/>
      <c r="O164" s="2"/>
      <c r="P164" s="2"/>
      <c r="Q164" s="2"/>
    </row>
    <row r="165" thickBot="1">
      <c r="A165" s="10"/>
      <c r="B165" s="53" t="s">
        <v>127</v>
      </c>
      <c r="C165" s="54"/>
      <c r="D165" s="54"/>
      <c r="E165" s="55" t="s">
        <v>542</v>
      </c>
      <c r="F165" s="54"/>
      <c r="G165" s="54"/>
      <c r="H165" s="56"/>
      <c r="I165" s="54"/>
      <c r="J165" s="56"/>
      <c r="K165" s="54"/>
      <c r="L165" s="54"/>
      <c r="M165" s="13"/>
      <c r="N165" s="2"/>
      <c r="O165" s="2"/>
      <c r="P165" s="2"/>
      <c r="Q165" s="2"/>
    </row>
    <row r="166" thickTop="1" thickBot="1" ht="25" customHeight="1">
      <c r="A166" s="10"/>
      <c r="B166" s="1"/>
      <c r="C166" s="62">
        <v>9</v>
      </c>
      <c r="D166" s="1"/>
      <c r="E166" s="63" t="s">
        <v>112</v>
      </c>
      <c r="F166" s="1"/>
      <c r="G166" s="64" t="s">
        <v>137</v>
      </c>
      <c r="H166" s="65">
        <f>J145+J148+J151+J154+J157+J160+J163</f>
        <v>63182.790000000008</v>
      </c>
      <c r="I166" s="64" t="s">
        <v>138</v>
      </c>
      <c r="J166" s="66">
        <f>(L166-H166)</f>
        <v>13268.389999999985</v>
      </c>
      <c r="K166" s="64" t="s">
        <v>139</v>
      </c>
      <c r="L166" s="67">
        <f>ROUND((J145+J148+J151+J154+J157+J160+J163)*1.21,2)</f>
        <v>76451.179999999993</v>
      </c>
      <c r="M166" s="13"/>
      <c r="N166" s="2"/>
      <c r="O166" s="2"/>
      <c r="P166" s="2"/>
      <c r="Q166" s="33">
        <f>0+Q145+Q148+Q151+Q154+Q157+Q160+Q163</f>
        <v>63182.790000000008</v>
      </c>
      <c r="R166" s="9">
        <f>0+R145+R148+R151+R154+R157+R160+R163</f>
        <v>0</v>
      </c>
      <c r="S166" s="68">
        <f>Q166*(1+J166)+R166</f>
        <v>838397081.79809916</v>
      </c>
    </row>
    <row r="167" thickTop="1" thickBot="1" ht="25" customHeight="1">
      <c r="A167" s="10"/>
      <c r="B167" s="69"/>
      <c r="C167" s="69"/>
      <c r="D167" s="69"/>
      <c r="E167" s="70"/>
      <c r="F167" s="69"/>
      <c r="G167" s="71" t="s">
        <v>140</v>
      </c>
      <c r="H167" s="72">
        <f>0+J145+J148+J151+J154+J157+J160+J163</f>
        <v>63182.790000000008</v>
      </c>
      <c r="I167" s="71" t="s">
        <v>141</v>
      </c>
      <c r="J167" s="73">
        <f>0+J166</f>
        <v>13268.389999999985</v>
      </c>
      <c r="K167" s="71" t="s">
        <v>142</v>
      </c>
      <c r="L167" s="74">
        <f>0+L166</f>
        <v>76451.179999999993</v>
      </c>
      <c r="M167" s="13"/>
      <c r="N167" s="2"/>
      <c r="O167" s="2"/>
      <c r="P167" s="2"/>
      <c r="Q167" s="2"/>
    </row>
    <row r="168">
      <c r="A168" s="14"/>
      <c r="B168" s="4"/>
      <c r="C168" s="4"/>
      <c r="D168" s="4"/>
      <c r="E168" s="4"/>
      <c r="F168" s="4"/>
      <c r="G168" s="4"/>
      <c r="H168" s="76"/>
      <c r="I168" s="4"/>
      <c r="J168" s="76"/>
      <c r="K168" s="4"/>
      <c r="L168" s="4"/>
      <c r="M168" s="15"/>
      <c r="N168" s="2"/>
      <c r="O168" s="2"/>
      <c r="P168" s="2"/>
      <c r="Q168" s="2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"/>
      <c r="O169" s="2"/>
      <c r="P169" s="2"/>
      <c r="Q169" s="2"/>
    </row>
  </sheetData>
  <mergeCells count="105">
    <mergeCell ref="B41:D41"/>
    <mergeCell ref="B42:D42"/>
    <mergeCell ref="B44:D44"/>
    <mergeCell ref="B45:D45"/>
    <mergeCell ref="B47:D47"/>
    <mergeCell ref="B48:D48"/>
    <mergeCell ref="B50:D50"/>
    <mergeCell ref="B51:D51"/>
    <mergeCell ref="B53:D53"/>
    <mergeCell ref="B54:D54"/>
    <mergeCell ref="B57:L57"/>
    <mergeCell ref="B59:D59"/>
    <mergeCell ref="B60:D60"/>
    <mergeCell ref="B62:D62"/>
    <mergeCell ref="B63:D63"/>
    <mergeCell ref="B65:D65"/>
    <mergeCell ref="B66:D66"/>
    <mergeCell ref="B68:D68"/>
    <mergeCell ref="B69:D69"/>
    <mergeCell ref="B71:D71"/>
    <mergeCell ref="B72:D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5:D35"/>
    <mergeCell ref="B36:D36"/>
    <mergeCell ref="B38:D38"/>
    <mergeCell ref="B39:D39"/>
    <mergeCell ref="B21:D21"/>
    <mergeCell ref="B22:D22"/>
    <mergeCell ref="B23:D23"/>
    <mergeCell ref="B24:D24"/>
    <mergeCell ref="B25:D25"/>
    <mergeCell ref="B74:D74"/>
    <mergeCell ref="B75:D75"/>
    <mergeCell ref="B77:D77"/>
    <mergeCell ref="B78:D78"/>
    <mergeCell ref="B80:D80"/>
    <mergeCell ref="B81:D81"/>
    <mergeCell ref="B83:D83"/>
    <mergeCell ref="B84:D84"/>
    <mergeCell ref="B86:D86"/>
    <mergeCell ref="B87:D87"/>
    <mergeCell ref="B89:D89"/>
    <mergeCell ref="B90:D90"/>
    <mergeCell ref="B92:D92"/>
    <mergeCell ref="B93:D93"/>
    <mergeCell ref="B96:L96"/>
    <mergeCell ref="B98:D98"/>
    <mergeCell ref="B99:D99"/>
    <mergeCell ref="B101:D101"/>
    <mergeCell ref="B102:D102"/>
    <mergeCell ref="B104:D104"/>
    <mergeCell ref="B105:D105"/>
    <mergeCell ref="B108:L108"/>
    <mergeCell ref="B110:D110"/>
    <mergeCell ref="B111:D111"/>
    <mergeCell ref="B113:D113"/>
    <mergeCell ref="B114:D114"/>
    <mergeCell ref="B116:D116"/>
    <mergeCell ref="B117:D117"/>
    <mergeCell ref="B119:D119"/>
    <mergeCell ref="B120:D120"/>
    <mergeCell ref="B122:D122"/>
    <mergeCell ref="B123:D123"/>
    <mergeCell ref="B125:D125"/>
    <mergeCell ref="B126:D126"/>
    <mergeCell ref="B128:D128"/>
    <mergeCell ref="B129:D129"/>
    <mergeCell ref="B131:D131"/>
    <mergeCell ref="B132:D132"/>
    <mergeCell ref="B134:D134"/>
    <mergeCell ref="B135:D135"/>
    <mergeCell ref="B138:L138"/>
    <mergeCell ref="B140:D140"/>
    <mergeCell ref="B141:D141"/>
    <mergeCell ref="B146:D146"/>
    <mergeCell ref="B147:D147"/>
    <mergeCell ref="B149:D149"/>
    <mergeCell ref="B150:D150"/>
    <mergeCell ref="B152:D152"/>
    <mergeCell ref="B153:D153"/>
    <mergeCell ref="B155:D155"/>
    <mergeCell ref="B156:D156"/>
    <mergeCell ref="B158:D158"/>
    <mergeCell ref="B159:D159"/>
    <mergeCell ref="B161:D161"/>
    <mergeCell ref="B162:D162"/>
    <mergeCell ref="B164:D164"/>
    <mergeCell ref="B165:D165"/>
    <mergeCell ref="B144:L14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0+(H50)</f>
        <v>301300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0+H51</f>
        <v>301300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599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ROUND(0+((H50)*1.21),2)</f>
        <v>364573</v>
      </c>
      <c r="K11" s="1"/>
      <c r="L11" s="1"/>
      <c r="M11" s="13"/>
      <c r="N11" s="2"/>
      <c r="O11" s="2"/>
      <c r="P11" s="2"/>
      <c r="Q11" s="33">
        <f>IF(SUM(K20)&gt;0,ROUND(SUM(S20)/SUM(K20)-1,8),0)</f>
        <v>63273</v>
      </c>
      <c r="R11" s="9">
        <f>AVERAGE(J50)</f>
        <v>63273</v>
      </c>
      <c r="S11" s="9">
        <f>J10*(1+Q11)</f>
        <v>19064456200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108</v>
      </c>
      <c r="F20" s="1"/>
      <c r="G20" s="1"/>
      <c r="H20" s="1"/>
      <c r="I20" s="1"/>
      <c r="J20" s="1"/>
      <c r="K20" s="38">
        <f>0+J26+J29+J32+J35+J38+J41+J44+J47</f>
        <v>301300</v>
      </c>
      <c r="L20" s="38">
        <f>0+L50</f>
        <v>364573</v>
      </c>
      <c r="M20" s="13"/>
      <c r="N20" s="2"/>
      <c r="O20" s="2"/>
      <c r="P20" s="2"/>
      <c r="Q20" s="2"/>
      <c r="S20" s="9">
        <f>S50</f>
        <v>19064456200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113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114</v>
      </c>
      <c r="C24" s="34" t="s">
        <v>106</v>
      </c>
      <c r="D24" s="34" t="s">
        <v>115</v>
      </c>
      <c r="E24" s="34" t="s">
        <v>107</v>
      </c>
      <c r="F24" s="34" t="s">
        <v>116</v>
      </c>
      <c r="G24" s="35" t="s">
        <v>117</v>
      </c>
      <c r="H24" s="23" t="s">
        <v>118</v>
      </c>
      <c r="I24" s="23" t="s">
        <v>119</v>
      </c>
      <c r="J24" s="23" t="s">
        <v>17</v>
      </c>
      <c r="K24" s="35" t="s">
        <v>120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2" t="s">
        <v>121</v>
      </c>
      <c r="C25" s="1"/>
      <c r="D25" s="1"/>
      <c r="E25" s="1"/>
      <c r="F25" s="1"/>
      <c r="G25" s="1"/>
      <c r="H25" s="43"/>
      <c r="I25" s="1"/>
      <c r="J25" s="43"/>
      <c r="K25" s="1"/>
      <c r="L25" s="1"/>
      <c r="M25" s="13"/>
      <c r="N25" s="2"/>
      <c r="O25" s="2"/>
      <c r="P25" s="2"/>
      <c r="Q25" s="2"/>
    </row>
    <row r="26">
      <c r="A26" s="10"/>
      <c r="B26" s="44">
        <v>237</v>
      </c>
      <c r="C26" s="45" t="s">
        <v>195</v>
      </c>
      <c r="D26" s="45"/>
      <c r="E26" s="45" t="s">
        <v>196</v>
      </c>
      <c r="F26" s="45" t="s">
        <v>7</v>
      </c>
      <c r="G26" s="46" t="s">
        <v>124</v>
      </c>
      <c r="H26" s="47">
        <v>1</v>
      </c>
      <c r="I26" s="26">
        <v>13500</v>
      </c>
      <c r="J26" s="48">
        <f>ROUND(H26*I26,2)</f>
        <v>13500</v>
      </c>
      <c r="K26" s="49">
        <v>0.20999999999999999</v>
      </c>
      <c r="L26" s="50">
        <f>ROUND(J26*1.21,2)</f>
        <v>16335</v>
      </c>
      <c r="M26" s="13"/>
      <c r="N26" s="2"/>
      <c r="O26" s="2"/>
      <c r="P26" s="2"/>
      <c r="Q26" s="33">
        <f>IF(ISNUMBER(K26),IF(H26&gt;0,IF(I26&gt;0,J26,0),0),0)</f>
        <v>13500</v>
      </c>
      <c r="R26" s="9">
        <f>IF(ISNUMBER(K26)=FALSE,J26,0)</f>
        <v>0</v>
      </c>
    </row>
    <row r="27">
      <c r="A27" s="10"/>
      <c r="B27" s="51" t="s">
        <v>125</v>
      </c>
      <c r="C27" s="1"/>
      <c r="D27" s="1"/>
      <c r="E27" s="52" t="s">
        <v>197</v>
      </c>
      <c r="F27" s="1"/>
      <c r="G27" s="1"/>
      <c r="H27" s="43"/>
      <c r="I27" s="1"/>
      <c r="J27" s="43"/>
      <c r="K27" s="1"/>
      <c r="L27" s="1"/>
      <c r="M27" s="13"/>
      <c r="N27" s="2"/>
      <c r="O27" s="2"/>
      <c r="P27" s="2"/>
      <c r="Q27" s="2"/>
    </row>
    <row r="28" thickBot="1">
      <c r="A28" s="10"/>
      <c r="B28" s="53" t="s">
        <v>127</v>
      </c>
      <c r="C28" s="54"/>
      <c r="D28" s="54"/>
      <c r="E28" s="55" t="s">
        <v>7</v>
      </c>
      <c r="F28" s="54"/>
      <c r="G28" s="54"/>
      <c r="H28" s="56"/>
      <c r="I28" s="54"/>
      <c r="J28" s="56"/>
      <c r="K28" s="54"/>
      <c r="L28" s="54"/>
      <c r="M28" s="13"/>
      <c r="N28" s="2"/>
      <c r="O28" s="2"/>
      <c r="P28" s="2"/>
      <c r="Q28" s="2"/>
    </row>
    <row r="29" thickTop="1">
      <c r="A29" s="10"/>
      <c r="B29" s="44">
        <v>238</v>
      </c>
      <c r="C29" s="45" t="s">
        <v>198</v>
      </c>
      <c r="D29" s="45" t="s">
        <v>199</v>
      </c>
      <c r="E29" s="45" t="s">
        <v>200</v>
      </c>
      <c r="F29" s="45" t="s">
        <v>7</v>
      </c>
      <c r="G29" s="46" t="s">
        <v>124</v>
      </c>
      <c r="H29" s="57">
        <v>1</v>
      </c>
      <c r="I29" s="58">
        <v>34800</v>
      </c>
      <c r="J29" s="59">
        <f>ROUND(H29*I29,2)</f>
        <v>34800</v>
      </c>
      <c r="K29" s="60">
        <v>0.20999999999999999</v>
      </c>
      <c r="L29" s="61">
        <f>ROUND(J29*1.21,2)</f>
        <v>42108</v>
      </c>
      <c r="M29" s="13"/>
      <c r="N29" s="2"/>
      <c r="O29" s="2"/>
      <c r="P29" s="2"/>
      <c r="Q29" s="33">
        <f>IF(ISNUMBER(K29),IF(H29&gt;0,IF(I29&gt;0,J29,0),0),0)</f>
        <v>34800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201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7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>
      <c r="A32" s="10"/>
      <c r="B32" s="44">
        <v>239</v>
      </c>
      <c r="C32" s="45" t="s">
        <v>198</v>
      </c>
      <c r="D32" s="45" t="s">
        <v>202</v>
      </c>
      <c r="E32" s="45" t="s">
        <v>200</v>
      </c>
      <c r="F32" s="45" t="s">
        <v>7</v>
      </c>
      <c r="G32" s="46" t="s">
        <v>124</v>
      </c>
      <c r="H32" s="57">
        <v>1</v>
      </c>
      <c r="I32" s="58">
        <v>23500</v>
      </c>
      <c r="J32" s="59">
        <f>ROUND(H32*I32,2)</f>
        <v>23500</v>
      </c>
      <c r="K32" s="60">
        <v>0.20999999999999999</v>
      </c>
      <c r="L32" s="61">
        <f>ROUND(J32*1.21,2)</f>
        <v>28435</v>
      </c>
      <c r="M32" s="13"/>
      <c r="N32" s="2"/>
      <c r="O32" s="2"/>
      <c r="P32" s="2"/>
      <c r="Q32" s="33">
        <f>IF(ISNUMBER(K32),IF(H32&gt;0,IF(I32&gt;0,J32,0),0),0)</f>
        <v>23500</v>
      </c>
      <c r="R32" s="9">
        <f>IF(ISNUMBER(K32)=FALSE,J32,0)</f>
        <v>0</v>
      </c>
    </row>
    <row r="33">
      <c r="A33" s="10"/>
      <c r="B33" s="51" t="s">
        <v>125</v>
      </c>
      <c r="C33" s="1"/>
      <c r="D33" s="1"/>
      <c r="E33" s="52" t="s">
        <v>203</v>
      </c>
      <c r="F33" s="1"/>
      <c r="G33" s="1"/>
      <c r="H33" s="43"/>
      <c r="I33" s="1"/>
      <c r="J33" s="43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127</v>
      </c>
      <c r="C34" s="54"/>
      <c r="D34" s="54"/>
      <c r="E34" s="55" t="s">
        <v>7</v>
      </c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>
      <c r="A35" s="10"/>
      <c r="B35" s="44">
        <v>240</v>
      </c>
      <c r="C35" s="45" t="s">
        <v>204</v>
      </c>
      <c r="D35" s="45"/>
      <c r="E35" s="45" t="s">
        <v>205</v>
      </c>
      <c r="F35" s="45" t="s">
        <v>7</v>
      </c>
      <c r="G35" s="46" t="s">
        <v>124</v>
      </c>
      <c r="H35" s="57">
        <v>1</v>
      </c>
      <c r="I35" s="58">
        <v>116000</v>
      </c>
      <c r="J35" s="59">
        <f>ROUND(H35*I35,2)</f>
        <v>116000</v>
      </c>
      <c r="K35" s="60">
        <v>0.20999999999999999</v>
      </c>
      <c r="L35" s="61">
        <f>ROUND(J35*1.21,2)</f>
        <v>140360</v>
      </c>
      <c r="M35" s="13"/>
      <c r="N35" s="2"/>
      <c r="O35" s="2"/>
      <c r="P35" s="2"/>
      <c r="Q35" s="33">
        <f>IF(ISNUMBER(K35),IF(H35&gt;0,IF(I35&gt;0,J35,0),0),0)</f>
        <v>116000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7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7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>
      <c r="A38" s="10"/>
      <c r="B38" s="44">
        <v>241</v>
      </c>
      <c r="C38" s="45" t="s">
        <v>207</v>
      </c>
      <c r="D38" s="45"/>
      <c r="E38" s="45" t="s">
        <v>208</v>
      </c>
      <c r="F38" s="45" t="s">
        <v>7</v>
      </c>
      <c r="G38" s="46" t="s">
        <v>124</v>
      </c>
      <c r="H38" s="57">
        <v>1</v>
      </c>
      <c r="I38" s="58">
        <v>12000</v>
      </c>
      <c r="J38" s="59">
        <f>ROUND(H38*I38,2)</f>
        <v>12000</v>
      </c>
      <c r="K38" s="60">
        <v>0.20999999999999999</v>
      </c>
      <c r="L38" s="61">
        <f>ROUND(J38*1.21,2)</f>
        <v>14520</v>
      </c>
      <c r="M38" s="13"/>
      <c r="N38" s="2"/>
      <c r="O38" s="2"/>
      <c r="P38" s="2"/>
      <c r="Q38" s="33">
        <f>IF(ISNUMBER(K38),IF(H38&gt;0,IF(I38&gt;0,J38,0),0),0)</f>
        <v>12000</v>
      </c>
      <c r="R38" s="9">
        <f>IF(ISNUMBER(K38)=FALSE,J38,0)</f>
        <v>0</v>
      </c>
    </row>
    <row r="39">
      <c r="A39" s="10"/>
      <c r="B39" s="51" t="s">
        <v>125</v>
      </c>
      <c r="C39" s="1"/>
      <c r="D39" s="1"/>
      <c r="E39" s="52" t="s">
        <v>209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3" t="s">
        <v>127</v>
      </c>
      <c r="C40" s="54"/>
      <c r="D40" s="54"/>
      <c r="E40" s="55" t="s">
        <v>7</v>
      </c>
      <c r="F40" s="54"/>
      <c r="G40" s="54"/>
      <c r="H40" s="56"/>
      <c r="I40" s="54"/>
      <c r="J40" s="56"/>
      <c r="K40" s="54"/>
      <c r="L40" s="54"/>
      <c r="M40" s="13"/>
      <c r="N40" s="2"/>
      <c r="O40" s="2"/>
      <c r="P40" s="2"/>
      <c r="Q40" s="2"/>
    </row>
    <row r="41" thickTop="1">
      <c r="A41" s="10"/>
      <c r="B41" s="44">
        <v>242</v>
      </c>
      <c r="C41" s="45" t="s">
        <v>210</v>
      </c>
      <c r="D41" s="45"/>
      <c r="E41" s="45" t="s">
        <v>211</v>
      </c>
      <c r="F41" s="45" t="s">
        <v>7</v>
      </c>
      <c r="G41" s="46" t="s">
        <v>124</v>
      </c>
      <c r="H41" s="57">
        <v>1</v>
      </c>
      <c r="I41" s="58">
        <v>2000</v>
      </c>
      <c r="J41" s="59">
        <f>ROUND(H41*I41,2)</f>
        <v>2000</v>
      </c>
      <c r="K41" s="60">
        <v>0.20999999999999999</v>
      </c>
      <c r="L41" s="61">
        <f>ROUND(J41*1.21,2)</f>
        <v>2420</v>
      </c>
      <c r="M41" s="13"/>
      <c r="N41" s="2"/>
      <c r="O41" s="2"/>
      <c r="P41" s="2"/>
      <c r="Q41" s="33">
        <f>IF(ISNUMBER(K41),IF(H41&gt;0,IF(I41&gt;0,J41,0),0),0)</f>
        <v>2000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7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7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243</v>
      </c>
      <c r="C44" s="45" t="s">
        <v>212</v>
      </c>
      <c r="D44" s="45"/>
      <c r="E44" s="45" t="s">
        <v>213</v>
      </c>
      <c r="F44" s="45" t="s">
        <v>7</v>
      </c>
      <c r="G44" s="46" t="s">
        <v>124</v>
      </c>
      <c r="H44" s="57">
        <v>1</v>
      </c>
      <c r="I44" s="58">
        <v>46500</v>
      </c>
      <c r="J44" s="59">
        <f>ROUND(H44*I44,2)</f>
        <v>46500</v>
      </c>
      <c r="K44" s="60">
        <v>0.20999999999999999</v>
      </c>
      <c r="L44" s="61">
        <f>ROUND(J44*1.21,2)</f>
        <v>56265</v>
      </c>
      <c r="M44" s="13"/>
      <c r="N44" s="2"/>
      <c r="O44" s="2"/>
      <c r="P44" s="2"/>
      <c r="Q44" s="33">
        <f>IF(ISNUMBER(K44),IF(H44&gt;0,IF(I44&gt;0,J44,0),0),0)</f>
        <v>46500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7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7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244</v>
      </c>
      <c r="C47" s="45" t="s">
        <v>220</v>
      </c>
      <c r="D47" s="45"/>
      <c r="E47" s="45" t="s">
        <v>221</v>
      </c>
      <c r="F47" s="45" t="s">
        <v>7</v>
      </c>
      <c r="G47" s="46" t="s">
        <v>124</v>
      </c>
      <c r="H47" s="57">
        <v>1</v>
      </c>
      <c r="I47" s="58">
        <v>53000</v>
      </c>
      <c r="J47" s="59">
        <f>ROUND(H47*I47,2)</f>
        <v>53000</v>
      </c>
      <c r="K47" s="60">
        <v>0.20999999999999999</v>
      </c>
      <c r="L47" s="61">
        <f>ROUND(J47*1.21,2)</f>
        <v>64130</v>
      </c>
      <c r="M47" s="13"/>
      <c r="N47" s="2"/>
      <c r="O47" s="2"/>
      <c r="P47" s="2"/>
      <c r="Q47" s="33">
        <f>IF(ISNUMBER(K47),IF(H47&gt;0,IF(I47&gt;0,J47,0),0),0)</f>
        <v>53000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7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7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 thickBot="1" ht="25" customHeight="1">
      <c r="A50" s="10"/>
      <c r="B50" s="1"/>
      <c r="C50" s="62">
        <v>0</v>
      </c>
      <c r="D50" s="1"/>
      <c r="E50" s="63" t="s">
        <v>108</v>
      </c>
      <c r="F50" s="1"/>
      <c r="G50" s="64" t="s">
        <v>137</v>
      </c>
      <c r="H50" s="65">
        <f>J26+J29+J32+J35+J38+J41+J44+J47</f>
        <v>301300</v>
      </c>
      <c r="I50" s="64" t="s">
        <v>138</v>
      </c>
      <c r="J50" s="66">
        <f>(L50-H50)</f>
        <v>63273</v>
      </c>
      <c r="K50" s="64" t="s">
        <v>139</v>
      </c>
      <c r="L50" s="67">
        <f>ROUND((J26+J29+J32+J35+J38+J41+J44+J47)*1.21,2)</f>
        <v>364573</v>
      </c>
      <c r="M50" s="13"/>
      <c r="N50" s="2"/>
      <c r="O50" s="2"/>
      <c r="P50" s="2"/>
      <c r="Q50" s="33">
        <f>0+Q26+Q29+Q32+Q35+Q38+Q41+Q44+Q47</f>
        <v>301300</v>
      </c>
      <c r="R50" s="9">
        <f>0+R26+R29+R32+R35+R38+R41+R44+R47</f>
        <v>0</v>
      </c>
      <c r="S50" s="68">
        <f>Q50*(1+J50)+R50</f>
        <v>19064456200</v>
      </c>
    </row>
    <row r="51" thickTop="1" thickBot="1" ht="25" customHeight="1">
      <c r="A51" s="10"/>
      <c r="B51" s="69"/>
      <c r="C51" s="69"/>
      <c r="D51" s="69"/>
      <c r="E51" s="70"/>
      <c r="F51" s="69"/>
      <c r="G51" s="71" t="s">
        <v>140</v>
      </c>
      <c r="H51" s="72">
        <f>0+J26+J29+J32+J35+J38+J41+J44+J47</f>
        <v>301300</v>
      </c>
      <c r="I51" s="71" t="s">
        <v>141</v>
      </c>
      <c r="J51" s="73">
        <f>0+J50</f>
        <v>63273</v>
      </c>
      <c r="K51" s="71" t="s">
        <v>142</v>
      </c>
      <c r="L51" s="74">
        <f>0+L50</f>
        <v>364573</v>
      </c>
      <c r="M51" s="13"/>
      <c r="N51" s="2"/>
      <c r="O51" s="2"/>
      <c r="P51" s="2"/>
      <c r="Q51" s="2"/>
    </row>
    <row r="52">
      <c r="A52" s="14"/>
      <c r="B52" s="4"/>
      <c r="C52" s="4"/>
      <c r="D52" s="4"/>
      <c r="E52" s="4"/>
      <c r="F52" s="4"/>
      <c r="G52" s="4"/>
      <c r="H52" s="76"/>
      <c r="I52" s="4"/>
      <c r="J52" s="76"/>
      <c r="K52" s="4"/>
      <c r="L52" s="4"/>
      <c r="M52" s="15"/>
      <c r="N52" s="2"/>
      <c r="O52" s="2"/>
      <c r="P52" s="2"/>
      <c r="Q52" s="2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"/>
      <c r="O53" s="2"/>
      <c r="P53" s="2"/>
      <c r="Q53" s="2"/>
    </row>
  </sheetData>
  <mergeCells count="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0+(H32+H38+H56+H65)</f>
        <v>476223.60000000003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0+H33+H39+H57+H66</f>
        <v>476223.60000000003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600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ROUND(0+((H32+H38+H56+H65)*1.21),2)</f>
        <v>576230.56000000006</v>
      </c>
      <c r="K11" s="1"/>
      <c r="L11" s="1"/>
      <c r="M11" s="13"/>
      <c r="N11" s="2"/>
      <c r="O11" s="2"/>
      <c r="P11" s="2"/>
      <c r="Q11" s="33">
        <f>IF(SUM(K20:K23)&gt;0,ROUND(SUM(S20:S23)/SUM(K20:K23)-1,8),0)</f>
        <v>45871.158787560002</v>
      </c>
      <c r="R11" s="9">
        <f>AVERAGE(J32,J38,J56,J65)</f>
        <v>25001.739999999983</v>
      </c>
      <c r="S11" s="9">
        <f>J10*(1+Q11)</f>
        <v>21845404597.583462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109</v>
      </c>
      <c r="F20" s="1"/>
      <c r="G20" s="1"/>
      <c r="H20" s="1"/>
      <c r="I20" s="1"/>
      <c r="J20" s="1"/>
      <c r="K20" s="38">
        <f>0+J29</f>
        <v>10589.030000000001</v>
      </c>
      <c r="L20" s="38">
        <f>0+L32</f>
        <v>12812.73</v>
      </c>
      <c r="M20" s="13"/>
      <c r="N20" s="2"/>
      <c r="O20" s="2"/>
      <c r="P20" s="2"/>
      <c r="Q20" s="2"/>
      <c r="S20" s="9">
        <f>S32</f>
        <v>23557415.04099999</v>
      </c>
    </row>
    <row r="21">
      <c r="A21" s="10"/>
      <c r="B21" s="36">
        <v>2</v>
      </c>
      <c r="C21" s="1"/>
      <c r="D21" s="1"/>
      <c r="E21" s="37" t="s">
        <v>192</v>
      </c>
      <c r="F21" s="1"/>
      <c r="G21" s="1"/>
      <c r="H21" s="1"/>
      <c r="I21" s="1"/>
      <c r="J21" s="1"/>
      <c r="K21" s="38">
        <f>0+J35</f>
        <v>56354.18</v>
      </c>
      <c r="L21" s="38">
        <f>0+L38</f>
        <v>68188.559999999998</v>
      </c>
      <c r="M21" s="13"/>
      <c r="N21" s="2"/>
      <c r="O21" s="2"/>
      <c r="P21" s="2"/>
      <c r="Q21" s="2"/>
      <c r="S21" s="9">
        <f>S38</f>
        <v>666973134.88839984</v>
      </c>
    </row>
    <row r="22">
      <c r="A22" s="10"/>
      <c r="B22" s="36">
        <v>4</v>
      </c>
      <c r="C22" s="1"/>
      <c r="D22" s="1"/>
      <c r="E22" s="37" t="s">
        <v>193</v>
      </c>
      <c r="F22" s="1"/>
      <c r="G22" s="1"/>
      <c r="H22" s="1"/>
      <c r="I22" s="1"/>
      <c r="J22" s="1"/>
      <c r="K22" s="38">
        <f>0+J41+J44+J47+J50+J53</f>
        <v>112498.11000000002</v>
      </c>
      <c r="L22" s="38">
        <f>0+L56</f>
        <v>136122.70999999999</v>
      </c>
      <c r="M22" s="13"/>
      <c r="N22" s="2"/>
      <c r="O22" s="2"/>
      <c r="P22" s="2"/>
      <c r="Q22" s="2"/>
      <c r="S22" s="9">
        <f>S56</f>
        <v>2657835347.6159978</v>
      </c>
    </row>
    <row r="23">
      <c r="A23" s="10"/>
      <c r="B23" s="36">
        <v>9</v>
      </c>
      <c r="C23" s="1"/>
      <c r="D23" s="1"/>
      <c r="E23" s="37" t="s">
        <v>112</v>
      </c>
      <c r="F23" s="1"/>
      <c r="G23" s="1"/>
      <c r="H23" s="1"/>
      <c r="I23" s="1"/>
      <c r="J23" s="1"/>
      <c r="K23" s="38">
        <f>0+J59+J62</f>
        <v>296782.28000000003</v>
      </c>
      <c r="L23" s="38">
        <f>0+L65</f>
        <v>359106.56</v>
      </c>
      <c r="M23" s="13"/>
      <c r="N23" s="2"/>
      <c r="O23" s="2"/>
      <c r="P23" s="2"/>
      <c r="Q23" s="2"/>
      <c r="S23" s="9">
        <f>S65</f>
        <v>18497038700.038391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28" t="s">
        <v>113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40"/>
      <c r="N26" s="2"/>
      <c r="O26" s="2"/>
      <c r="P26" s="2"/>
      <c r="Q26" s="2"/>
    </row>
    <row r="27" ht="18" customHeight="1">
      <c r="A27" s="10"/>
      <c r="B27" s="34" t="s">
        <v>114</v>
      </c>
      <c r="C27" s="34" t="s">
        <v>106</v>
      </c>
      <c r="D27" s="34" t="s">
        <v>115</v>
      </c>
      <c r="E27" s="34" t="s">
        <v>107</v>
      </c>
      <c r="F27" s="34" t="s">
        <v>116</v>
      </c>
      <c r="G27" s="35" t="s">
        <v>117</v>
      </c>
      <c r="H27" s="23" t="s">
        <v>118</v>
      </c>
      <c r="I27" s="23" t="s">
        <v>119</v>
      </c>
      <c r="J27" s="23" t="s">
        <v>17</v>
      </c>
      <c r="K27" s="35" t="s">
        <v>120</v>
      </c>
      <c r="L27" s="23" t="s">
        <v>18</v>
      </c>
      <c r="M27" s="41"/>
      <c r="N27" s="2"/>
      <c r="O27" s="2"/>
      <c r="P27" s="2"/>
      <c r="Q27" s="2"/>
    </row>
    <row r="28" ht="40" customHeight="1">
      <c r="A28" s="10"/>
      <c r="B28" s="42" t="s">
        <v>143</v>
      </c>
      <c r="C28" s="1"/>
      <c r="D28" s="1"/>
      <c r="E28" s="1"/>
      <c r="F28" s="1"/>
      <c r="G28" s="1"/>
      <c r="H28" s="43"/>
      <c r="I28" s="1"/>
      <c r="J28" s="43"/>
      <c r="K28" s="1"/>
      <c r="L28" s="1"/>
      <c r="M28" s="13"/>
      <c r="N28" s="2"/>
      <c r="O28" s="2"/>
      <c r="P28" s="2"/>
      <c r="Q28" s="2"/>
    </row>
    <row r="29">
      <c r="A29" s="10"/>
      <c r="B29" s="44">
        <v>245</v>
      </c>
      <c r="C29" s="45" t="s">
        <v>601</v>
      </c>
      <c r="D29" s="45"/>
      <c r="E29" s="45" t="s">
        <v>602</v>
      </c>
      <c r="F29" s="45" t="s">
        <v>7</v>
      </c>
      <c r="G29" s="46" t="s">
        <v>224</v>
      </c>
      <c r="H29" s="47">
        <v>57.892000000000003</v>
      </c>
      <c r="I29" s="26">
        <v>182.91</v>
      </c>
      <c r="J29" s="48">
        <f>ROUND(H29*I29,2)</f>
        <v>10589.030000000001</v>
      </c>
      <c r="K29" s="49">
        <v>0.20999999999999999</v>
      </c>
      <c r="L29" s="50">
        <f>ROUND(J29*1.21,2)</f>
        <v>12812.73</v>
      </c>
      <c r="M29" s="13"/>
      <c r="N29" s="2"/>
      <c r="O29" s="2"/>
      <c r="P29" s="2"/>
      <c r="Q29" s="33">
        <f>IF(ISNUMBER(K29),IF(H29&gt;0,IF(I29&gt;0,J29,0),0),0)</f>
        <v>10589.030000000001</v>
      </c>
      <c r="R29" s="9">
        <f>IF(ISNUMBER(K29)=FALSE,J29,0)</f>
        <v>0</v>
      </c>
    </row>
    <row r="30">
      <c r="A30" s="10"/>
      <c r="B30" s="51" t="s">
        <v>125</v>
      </c>
      <c r="C30" s="1"/>
      <c r="D30" s="1"/>
      <c r="E30" s="52" t="s">
        <v>7</v>
      </c>
      <c r="F30" s="1"/>
      <c r="G30" s="1"/>
      <c r="H30" s="43"/>
      <c r="I30" s="1"/>
      <c r="J30" s="43"/>
      <c r="K30" s="1"/>
      <c r="L30" s="1"/>
      <c r="M30" s="13"/>
      <c r="N30" s="2"/>
      <c r="O30" s="2"/>
      <c r="P30" s="2"/>
      <c r="Q30" s="2"/>
    </row>
    <row r="31" thickBot="1">
      <c r="A31" s="10"/>
      <c r="B31" s="53" t="s">
        <v>127</v>
      </c>
      <c r="C31" s="54"/>
      <c r="D31" s="54"/>
      <c r="E31" s="55" t="s">
        <v>603</v>
      </c>
      <c r="F31" s="54"/>
      <c r="G31" s="54"/>
      <c r="H31" s="56"/>
      <c r="I31" s="54"/>
      <c r="J31" s="56"/>
      <c r="K31" s="54"/>
      <c r="L31" s="54"/>
      <c r="M31" s="13"/>
      <c r="N31" s="2"/>
      <c r="O31" s="2"/>
      <c r="P31" s="2"/>
      <c r="Q31" s="2"/>
    </row>
    <row r="32" thickTop="1" thickBot="1" ht="25" customHeight="1">
      <c r="A32" s="10"/>
      <c r="B32" s="1"/>
      <c r="C32" s="62">
        <v>1</v>
      </c>
      <c r="D32" s="1"/>
      <c r="E32" s="63" t="s">
        <v>109</v>
      </c>
      <c r="F32" s="1"/>
      <c r="G32" s="64" t="s">
        <v>137</v>
      </c>
      <c r="H32" s="65">
        <f>0+J29</f>
        <v>10589.030000000001</v>
      </c>
      <c r="I32" s="64" t="s">
        <v>138</v>
      </c>
      <c r="J32" s="66">
        <f>(L32-H32)</f>
        <v>2223.6999999999989</v>
      </c>
      <c r="K32" s="64" t="s">
        <v>139</v>
      </c>
      <c r="L32" s="67">
        <f>ROUND((0+J29)*1.21,2)</f>
        <v>12812.73</v>
      </c>
      <c r="M32" s="13"/>
      <c r="N32" s="2"/>
      <c r="O32" s="2"/>
      <c r="P32" s="2"/>
      <c r="Q32" s="33">
        <f>0+Q29</f>
        <v>10589.030000000001</v>
      </c>
      <c r="R32" s="9">
        <f>0+R29</f>
        <v>0</v>
      </c>
      <c r="S32" s="68">
        <f>Q32*(1+J32)+R32</f>
        <v>23557415.04099999</v>
      </c>
    </row>
    <row r="33" thickTop="1" thickBot="1" ht="25" customHeight="1">
      <c r="A33" s="10"/>
      <c r="B33" s="69"/>
      <c r="C33" s="69"/>
      <c r="D33" s="69"/>
      <c r="E33" s="70"/>
      <c r="F33" s="69"/>
      <c r="G33" s="71" t="s">
        <v>140</v>
      </c>
      <c r="H33" s="72">
        <f>0+J29</f>
        <v>10589.030000000001</v>
      </c>
      <c r="I33" s="71" t="s">
        <v>141</v>
      </c>
      <c r="J33" s="73">
        <f>0+J32</f>
        <v>2223.6999999999989</v>
      </c>
      <c r="K33" s="71" t="s">
        <v>142</v>
      </c>
      <c r="L33" s="74">
        <f>0+L32</f>
        <v>12812.73</v>
      </c>
      <c r="M33" s="13"/>
      <c r="N33" s="2"/>
      <c r="O33" s="2"/>
      <c r="P33" s="2"/>
      <c r="Q33" s="2"/>
    </row>
    <row r="34" ht="40" customHeight="1">
      <c r="A34" s="10"/>
      <c r="B34" s="75" t="s">
        <v>278</v>
      </c>
      <c r="C34" s="1"/>
      <c r="D34" s="1"/>
      <c r="E34" s="1"/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>
      <c r="A35" s="10"/>
      <c r="B35" s="44">
        <v>246</v>
      </c>
      <c r="C35" s="45" t="s">
        <v>604</v>
      </c>
      <c r="D35" s="45"/>
      <c r="E35" s="45" t="s">
        <v>605</v>
      </c>
      <c r="F35" s="45" t="s">
        <v>7</v>
      </c>
      <c r="G35" s="46" t="s">
        <v>224</v>
      </c>
      <c r="H35" s="47">
        <v>10.800000000000001</v>
      </c>
      <c r="I35" s="26">
        <v>5217.9799999999996</v>
      </c>
      <c r="J35" s="48">
        <f>ROUND(H35*I35,2)</f>
        <v>56354.18</v>
      </c>
      <c r="K35" s="49">
        <v>0.20999999999999999</v>
      </c>
      <c r="L35" s="50">
        <f>ROUND(J35*1.21,2)</f>
        <v>68188.559999999998</v>
      </c>
      <c r="M35" s="13"/>
      <c r="N35" s="2"/>
      <c r="O35" s="2"/>
      <c r="P35" s="2"/>
      <c r="Q35" s="33">
        <f>IF(ISNUMBER(K35),IF(H35&gt;0,IF(I35&gt;0,J35,0),0),0)</f>
        <v>56354.18</v>
      </c>
      <c r="R35" s="9">
        <f>IF(ISNUMBER(K35)=FALSE,J35,0)</f>
        <v>0</v>
      </c>
    </row>
    <row r="36">
      <c r="A36" s="10"/>
      <c r="B36" s="51" t="s">
        <v>125</v>
      </c>
      <c r="C36" s="1"/>
      <c r="D36" s="1"/>
      <c r="E36" s="52" t="s">
        <v>7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3" t="s">
        <v>127</v>
      </c>
      <c r="C37" s="54"/>
      <c r="D37" s="54"/>
      <c r="E37" s="55" t="s">
        <v>606</v>
      </c>
      <c r="F37" s="54"/>
      <c r="G37" s="54"/>
      <c r="H37" s="56"/>
      <c r="I37" s="54"/>
      <c r="J37" s="56"/>
      <c r="K37" s="54"/>
      <c r="L37" s="54"/>
      <c r="M37" s="13"/>
      <c r="N37" s="2"/>
      <c r="O37" s="2"/>
      <c r="P37" s="2"/>
      <c r="Q37" s="2"/>
    </row>
    <row r="38" thickTop="1" thickBot="1" ht="25" customHeight="1">
      <c r="A38" s="10"/>
      <c r="B38" s="1"/>
      <c r="C38" s="62">
        <v>2</v>
      </c>
      <c r="D38" s="1"/>
      <c r="E38" s="63" t="s">
        <v>192</v>
      </c>
      <c r="F38" s="1"/>
      <c r="G38" s="64" t="s">
        <v>137</v>
      </c>
      <c r="H38" s="65">
        <f>0+J35</f>
        <v>56354.18</v>
      </c>
      <c r="I38" s="64" t="s">
        <v>138</v>
      </c>
      <c r="J38" s="66">
        <f>(L38-H38)</f>
        <v>11834.379999999997</v>
      </c>
      <c r="K38" s="64" t="s">
        <v>139</v>
      </c>
      <c r="L38" s="67">
        <f>ROUND((0+J35)*1.21,2)</f>
        <v>68188.559999999998</v>
      </c>
      <c r="M38" s="13"/>
      <c r="N38" s="2"/>
      <c r="O38" s="2"/>
      <c r="P38" s="2"/>
      <c r="Q38" s="33">
        <f>0+Q35</f>
        <v>56354.18</v>
      </c>
      <c r="R38" s="9">
        <f>0+R35</f>
        <v>0</v>
      </c>
      <c r="S38" s="68">
        <f>Q38*(1+J38)+R38</f>
        <v>666973134.88839984</v>
      </c>
    </row>
    <row r="39" thickTop="1" thickBot="1" ht="25" customHeight="1">
      <c r="A39" s="10"/>
      <c r="B39" s="69"/>
      <c r="C39" s="69"/>
      <c r="D39" s="69"/>
      <c r="E39" s="70"/>
      <c r="F39" s="69"/>
      <c r="G39" s="71" t="s">
        <v>140</v>
      </c>
      <c r="H39" s="72">
        <f>0+J35</f>
        <v>56354.18</v>
      </c>
      <c r="I39" s="71" t="s">
        <v>141</v>
      </c>
      <c r="J39" s="73">
        <f>0+J38</f>
        <v>11834.379999999997</v>
      </c>
      <c r="K39" s="71" t="s">
        <v>142</v>
      </c>
      <c r="L39" s="74">
        <f>0+L38</f>
        <v>68188.559999999998</v>
      </c>
      <c r="M39" s="13"/>
      <c r="N39" s="2"/>
      <c r="O39" s="2"/>
      <c r="P39" s="2"/>
      <c r="Q39" s="2"/>
    </row>
    <row r="40" ht="40" customHeight="1">
      <c r="A40" s="10"/>
      <c r="B40" s="75" t="s">
        <v>298</v>
      </c>
      <c r="C40" s="1"/>
      <c r="D40" s="1"/>
      <c r="E40" s="1"/>
      <c r="F40" s="1"/>
      <c r="G40" s="1"/>
      <c r="H40" s="43"/>
      <c r="I40" s="1"/>
      <c r="J40" s="43"/>
      <c r="K40" s="1"/>
      <c r="L40" s="1"/>
      <c r="M40" s="13"/>
      <c r="N40" s="2"/>
      <c r="O40" s="2"/>
      <c r="P40" s="2"/>
      <c r="Q40" s="2"/>
    </row>
    <row r="41">
      <c r="A41" s="10"/>
      <c r="B41" s="44">
        <v>247</v>
      </c>
      <c r="C41" s="45" t="s">
        <v>607</v>
      </c>
      <c r="D41" s="45"/>
      <c r="E41" s="45" t="s">
        <v>608</v>
      </c>
      <c r="F41" s="45" t="s">
        <v>7</v>
      </c>
      <c r="G41" s="46" t="s">
        <v>224</v>
      </c>
      <c r="H41" s="47">
        <v>2.21</v>
      </c>
      <c r="I41" s="26">
        <v>4242.3199999999997</v>
      </c>
      <c r="J41" s="48">
        <f>ROUND(H41*I41,2)</f>
        <v>9375.5300000000007</v>
      </c>
      <c r="K41" s="49">
        <v>0.20999999999999999</v>
      </c>
      <c r="L41" s="50">
        <f>ROUND(J41*1.21,2)</f>
        <v>11344.389999999999</v>
      </c>
      <c r="M41" s="13"/>
      <c r="N41" s="2"/>
      <c r="O41" s="2"/>
      <c r="P41" s="2"/>
      <c r="Q41" s="33">
        <f>IF(ISNUMBER(K41),IF(H41&gt;0,IF(I41&gt;0,J41,0),0),0)</f>
        <v>9375.5300000000007</v>
      </c>
      <c r="R41" s="9">
        <f>IF(ISNUMBER(K41)=FALSE,J41,0)</f>
        <v>0</v>
      </c>
    </row>
    <row r="42">
      <c r="A42" s="10"/>
      <c r="B42" s="51" t="s">
        <v>125</v>
      </c>
      <c r="C42" s="1"/>
      <c r="D42" s="1"/>
      <c r="E42" s="52" t="s">
        <v>7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127</v>
      </c>
      <c r="C43" s="54"/>
      <c r="D43" s="54"/>
      <c r="E43" s="55" t="s">
        <v>609</v>
      </c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>
      <c r="A44" s="10"/>
      <c r="B44" s="44">
        <v>248</v>
      </c>
      <c r="C44" s="45" t="s">
        <v>305</v>
      </c>
      <c r="D44" s="45"/>
      <c r="E44" s="45" t="s">
        <v>306</v>
      </c>
      <c r="F44" s="45" t="s">
        <v>7</v>
      </c>
      <c r="G44" s="46" t="s">
        <v>224</v>
      </c>
      <c r="H44" s="57">
        <v>1.3400000000000001</v>
      </c>
      <c r="I44" s="58">
        <v>4648.04</v>
      </c>
      <c r="J44" s="59">
        <f>ROUND(H44*I44,2)</f>
        <v>6228.3699999999999</v>
      </c>
      <c r="K44" s="60">
        <v>0.20999999999999999</v>
      </c>
      <c r="L44" s="61">
        <f>ROUND(J44*1.21,2)</f>
        <v>7536.3299999999999</v>
      </c>
      <c r="M44" s="13"/>
      <c r="N44" s="2"/>
      <c r="O44" s="2"/>
      <c r="P44" s="2"/>
      <c r="Q44" s="33">
        <f>IF(ISNUMBER(K44),IF(H44&gt;0,IF(I44&gt;0,J44,0),0),0)</f>
        <v>6228.3699999999999</v>
      </c>
      <c r="R44" s="9">
        <f>IF(ISNUMBER(K44)=FALSE,J44,0)</f>
        <v>0</v>
      </c>
    </row>
    <row r="45">
      <c r="A45" s="10"/>
      <c r="B45" s="51" t="s">
        <v>125</v>
      </c>
      <c r="C45" s="1"/>
      <c r="D45" s="1"/>
      <c r="E45" s="52" t="s">
        <v>7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3" t="s">
        <v>127</v>
      </c>
      <c r="C46" s="54"/>
      <c r="D46" s="54"/>
      <c r="E46" s="55" t="s">
        <v>610</v>
      </c>
      <c r="F46" s="54"/>
      <c r="G46" s="54"/>
      <c r="H46" s="56"/>
      <c r="I46" s="54"/>
      <c r="J46" s="56"/>
      <c r="K46" s="54"/>
      <c r="L46" s="54"/>
      <c r="M46" s="13"/>
      <c r="N46" s="2"/>
      <c r="O46" s="2"/>
      <c r="P46" s="2"/>
      <c r="Q46" s="2"/>
    </row>
    <row r="47" thickTop="1">
      <c r="A47" s="10"/>
      <c r="B47" s="44">
        <v>249</v>
      </c>
      <c r="C47" s="45" t="s">
        <v>311</v>
      </c>
      <c r="D47" s="45"/>
      <c r="E47" s="45" t="s">
        <v>312</v>
      </c>
      <c r="F47" s="45" t="s">
        <v>7</v>
      </c>
      <c r="G47" s="46" t="s">
        <v>224</v>
      </c>
      <c r="H47" s="57">
        <v>61.136000000000003</v>
      </c>
      <c r="I47" s="58">
        <v>1083.8399999999999</v>
      </c>
      <c r="J47" s="59">
        <f>ROUND(H47*I47,2)</f>
        <v>66261.639999999999</v>
      </c>
      <c r="K47" s="60">
        <v>0.20999999999999999</v>
      </c>
      <c r="L47" s="61">
        <f>ROUND(J47*1.21,2)</f>
        <v>80176.580000000002</v>
      </c>
      <c r="M47" s="13"/>
      <c r="N47" s="2"/>
      <c r="O47" s="2"/>
      <c r="P47" s="2"/>
      <c r="Q47" s="33">
        <f>IF(ISNUMBER(K47),IF(H47&gt;0,IF(I47&gt;0,J47,0),0),0)</f>
        <v>66261.639999999999</v>
      </c>
      <c r="R47" s="9">
        <f>IF(ISNUMBER(K47)=FALSE,J47,0)</f>
        <v>0</v>
      </c>
    </row>
    <row r="48">
      <c r="A48" s="10"/>
      <c r="B48" s="51" t="s">
        <v>125</v>
      </c>
      <c r="C48" s="1"/>
      <c r="D48" s="1"/>
      <c r="E48" s="52" t="s">
        <v>7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3" t="s">
        <v>127</v>
      </c>
      <c r="C49" s="54"/>
      <c r="D49" s="54"/>
      <c r="E49" s="55" t="s">
        <v>611</v>
      </c>
      <c r="F49" s="54"/>
      <c r="G49" s="54"/>
      <c r="H49" s="56"/>
      <c r="I49" s="54"/>
      <c r="J49" s="56"/>
      <c r="K49" s="54"/>
      <c r="L49" s="54"/>
      <c r="M49" s="13"/>
      <c r="N49" s="2"/>
      <c r="O49" s="2"/>
      <c r="P49" s="2"/>
      <c r="Q49" s="2"/>
    </row>
    <row r="50" thickTop="1">
      <c r="A50" s="10"/>
      <c r="B50" s="44">
        <v>250</v>
      </c>
      <c r="C50" s="45" t="s">
        <v>314</v>
      </c>
      <c r="D50" s="45"/>
      <c r="E50" s="45" t="s">
        <v>315</v>
      </c>
      <c r="F50" s="45" t="s">
        <v>7</v>
      </c>
      <c r="G50" s="46" t="s">
        <v>224</v>
      </c>
      <c r="H50" s="57">
        <v>2.8199999999999998</v>
      </c>
      <c r="I50" s="58">
        <v>7252.5</v>
      </c>
      <c r="J50" s="59">
        <f>ROUND(H50*I50,2)</f>
        <v>20452.049999999999</v>
      </c>
      <c r="K50" s="60">
        <v>0.20999999999999999</v>
      </c>
      <c r="L50" s="61">
        <f>ROUND(J50*1.21,2)</f>
        <v>24746.98</v>
      </c>
      <c r="M50" s="13"/>
      <c r="N50" s="2"/>
      <c r="O50" s="2"/>
      <c r="P50" s="2"/>
      <c r="Q50" s="33">
        <f>IF(ISNUMBER(K50),IF(H50&gt;0,IF(I50&gt;0,J50,0),0),0)</f>
        <v>20452.049999999999</v>
      </c>
      <c r="R50" s="9">
        <f>IF(ISNUMBER(K50)=FALSE,J50,0)</f>
        <v>0</v>
      </c>
    </row>
    <row r="51">
      <c r="A51" s="10"/>
      <c r="B51" s="51" t="s">
        <v>125</v>
      </c>
      <c r="C51" s="1"/>
      <c r="D51" s="1"/>
      <c r="E51" s="52" t="s">
        <v>7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127</v>
      </c>
      <c r="C52" s="54"/>
      <c r="D52" s="54"/>
      <c r="E52" s="55" t="s">
        <v>612</v>
      </c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>
      <c r="A53" s="10"/>
      <c r="B53" s="44">
        <v>251</v>
      </c>
      <c r="C53" s="45" t="s">
        <v>613</v>
      </c>
      <c r="D53" s="45"/>
      <c r="E53" s="45" t="s">
        <v>614</v>
      </c>
      <c r="F53" s="45" t="s">
        <v>7</v>
      </c>
      <c r="G53" s="46" t="s">
        <v>224</v>
      </c>
      <c r="H53" s="57">
        <v>1.2</v>
      </c>
      <c r="I53" s="58">
        <v>8483.7700000000004</v>
      </c>
      <c r="J53" s="59">
        <f>ROUND(H53*I53,2)</f>
        <v>10180.52</v>
      </c>
      <c r="K53" s="60">
        <v>0.20999999999999999</v>
      </c>
      <c r="L53" s="61">
        <f>ROUND(J53*1.21,2)</f>
        <v>12318.43</v>
      </c>
      <c r="M53" s="13"/>
      <c r="N53" s="2"/>
      <c r="O53" s="2"/>
      <c r="P53" s="2"/>
      <c r="Q53" s="33">
        <f>IF(ISNUMBER(K53),IF(H53&gt;0,IF(I53&gt;0,J53,0),0),0)</f>
        <v>10180.52</v>
      </c>
      <c r="R53" s="9">
        <f>IF(ISNUMBER(K53)=FALSE,J53,0)</f>
        <v>0</v>
      </c>
    </row>
    <row r="54">
      <c r="A54" s="10"/>
      <c r="B54" s="51" t="s">
        <v>125</v>
      </c>
      <c r="C54" s="1"/>
      <c r="D54" s="1"/>
      <c r="E54" s="52" t="s">
        <v>7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3" t="s">
        <v>127</v>
      </c>
      <c r="C55" s="54"/>
      <c r="D55" s="54"/>
      <c r="E55" s="55" t="s">
        <v>615</v>
      </c>
      <c r="F55" s="54"/>
      <c r="G55" s="54"/>
      <c r="H55" s="56"/>
      <c r="I55" s="54"/>
      <c r="J55" s="56"/>
      <c r="K55" s="54"/>
      <c r="L55" s="54"/>
      <c r="M55" s="13"/>
      <c r="N55" s="2"/>
      <c r="O55" s="2"/>
      <c r="P55" s="2"/>
      <c r="Q55" s="2"/>
    </row>
    <row r="56" thickTop="1" thickBot="1" ht="25" customHeight="1">
      <c r="A56" s="10"/>
      <c r="B56" s="1"/>
      <c r="C56" s="62">
        <v>4</v>
      </c>
      <c r="D56" s="1"/>
      <c r="E56" s="63" t="s">
        <v>193</v>
      </c>
      <c r="F56" s="1"/>
      <c r="G56" s="64" t="s">
        <v>137</v>
      </c>
      <c r="H56" s="65">
        <f>J41+J44+J47+J50+J53</f>
        <v>112498.11000000002</v>
      </c>
      <c r="I56" s="64" t="s">
        <v>138</v>
      </c>
      <c r="J56" s="66">
        <f>(L56-H56)</f>
        <v>23624.599999999977</v>
      </c>
      <c r="K56" s="64" t="s">
        <v>139</v>
      </c>
      <c r="L56" s="67">
        <f>ROUND((J41+J44+J47+J50+J53)*1.21,2)</f>
        <v>136122.70999999999</v>
      </c>
      <c r="M56" s="13"/>
      <c r="N56" s="2"/>
      <c r="O56" s="2"/>
      <c r="P56" s="2"/>
      <c r="Q56" s="33">
        <f>0+Q41+Q44+Q47+Q50+Q53</f>
        <v>112498.11000000002</v>
      </c>
      <c r="R56" s="9">
        <f>0+R41+R44+R47+R50+R53</f>
        <v>0</v>
      </c>
      <c r="S56" s="68">
        <f>Q56*(1+J56)+R56</f>
        <v>2657835347.6159978</v>
      </c>
    </row>
    <row r="57" thickTop="1" thickBot="1" ht="25" customHeight="1">
      <c r="A57" s="10"/>
      <c r="B57" s="69"/>
      <c r="C57" s="69"/>
      <c r="D57" s="69"/>
      <c r="E57" s="70"/>
      <c r="F57" s="69"/>
      <c r="G57" s="71" t="s">
        <v>140</v>
      </c>
      <c r="H57" s="72">
        <f>0+J41+J44+J47+J50+J53</f>
        <v>112498.11000000002</v>
      </c>
      <c r="I57" s="71" t="s">
        <v>141</v>
      </c>
      <c r="J57" s="73">
        <f>0+J56</f>
        <v>23624.599999999977</v>
      </c>
      <c r="K57" s="71" t="s">
        <v>142</v>
      </c>
      <c r="L57" s="74">
        <f>0+L56</f>
        <v>136122.70999999999</v>
      </c>
      <c r="M57" s="13"/>
      <c r="N57" s="2"/>
      <c r="O57" s="2"/>
      <c r="P57" s="2"/>
      <c r="Q57" s="2"/>
    </row>
    <row r="58" ht="40" customHeight="1">
      <c r="A58" s="10"/>
      <c r="B58" s="75" t="s">
        <v>184</v>
      </c>
      <c r="C58" s="1"/>
      <c r="D58" s="1"/>
      <c r="E58" s="1"/>
      <c r="F58" s="1"/>
      <c r="G58" s="1"/>
      <c r="H58" s="43"/>
      <c r="I58" s="1"/>
      <c r="J58" s="43"/>
      <c r="K58" s="1"/>
      <c r="L58" s="1"/>
      <c r="M58" s="13"/>
      <c r="N58" s="2"/>
      <c r="O58" s="2"/>
      <c r="P58" s="2"/>
      <c r="Q58" s="2"/>
    </row>
    <row r="59">
      <c r="A59" s="10"/>
      <c r="B59" s="44">
        <v>252</v>
      </c>
      <c r="C59" s="45" t="s">
        <v>616</v>
      </c>
      <c r="D59" s="45"/>
      <c r="E59" s="45" t="s">
        <v>617</v>
      </c>
      <c r="F59" s="45" t="s">
        <v>7</v>
      </c>
      <c r="G59" s="46" t="s">
        <v>224</v>
      </c>
      <c r="H59" s="47">
        <v>14.673999999999999</v>
      </c>
      <c r="I59" s="26">
        <v>8928.1399999999994</v>
      </c>
      <c r="J59" s="48">
        <f>ROUND(H59*I59,2)</f>
        <v>131011.53</v>
      </c>
      <c r="K59" s="49">
        <v>0.20999999999999999</v>
      </c>
      <c r="L59" s="50">
        <f>ROUND(J59*1.21,2)</f>
        <v>158523.95000000001</v>
      </c>
      <c r="M59" s="13"/>
      <c r="N59" s="2"/>
      <c r="O59" s="2"/>
      <c r="P59" s="2"/>
      <c r="Q59" s="33">
        <f>IF(ISNUMBER(K59),IF(H59&gt;0,IF(I59&gt;0,J59,0),0),0)</f>
        <v>131011.53</v>
      </c>
      <c r="R59" s="9">
        <f>IF(ISNUMBER(K59)=FALSE,J59,0)</f>
        <v>0</v>
      </c>
    </row>
    <row r="60">
      <c r="A60" s="10"/>
      <c r="B60" s="51" t="s">
        <v>125</v>
      </c>
      <c r="C60" s="1"/>
      <c r="D60" s="1"/>
      <c r="E60" s="52" t="s">
        <v>7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3" t="s">
        <v>127</v>
      </c>
      <c r="C61" s="54"/>
      <c r="D61" s="54"/>
      <c r="E61" s="55" t="s">
        <v>618</v>
      </c>
      <c r="F61" s="54"/>
      <c r="G61" s="54"/>
      <c r="H61" s="56"/>
      <c r="I61" s="54"/>
      <c r="J61" s="56"/>
      <c r="K61" s="54"/>
      <c r="L61" s="54"/>
      <c r="M61" s="13"/>
      <c r="N61" s="2"/>
      <c r="O61" s="2"/>
      <c r="P61" s="2"/>
      <c r="Q61" s="2"/>
    </row>
    <row r="62" thickTop="1">
      <c r="A62" s="10"/>
      <c r="B62" s="44">
        <v>253</v>
      </c>
      <c r="C62" s="45" t="s">
        <v>619</v>
      </c>
      <c r="D62" s="45"/>
      <c r="E62" s="45" t="s">
        <v>620</v>
      </c>
      <c r="F62" s="45" t="s">
        <v>7</v>
      </c>
      <c r="G62" s="46" t="s">
        <v>181</v>
      </c>
      <c r="H62" s="57">
        <v>25</v>
      </c>
      <c r="I62" s="58">
        <v>6630.8299999999999</v>
      </c>
      <c r="J62" s="59">
        <f>ROUND(H62*I62,2)</f>
        <v>165770.75</v>
      </c>
      <c r="K62" s="60">
        <v>0.20999999999999999</v>
      </c>
      <c r="L62" s="61">
        <f>ROUND(J62*1.21,2)</f>
        <v>200582.60999999999</v>
      </c>
      <c r="M62" s="13"/>
      <c r="N62" s="2"/>
      <c r="O62" s="2"/>
      <c r="P62" s="2"/>
      <c r="Q62" s="33">
        <f>IF(ISNUMBER(K62),IF(H62&gt;0,IF(I62&gt;0,J62,0),0),0)</f>
        <v>165770.75</v>
      </c>
      <c r="R62" s="9">
        <f>IF(ISNUMBER(K62)=FALSE,J62,0)</f>
        <v>0</v>
      </c>
    </row>
    <row r="63">
      <c r="A63" s="10"/>
      <c r="B63" s="51" t="s">
        <v>125</v>
      </c>
      <c r="C63" s="1"/>
      <c r="D63" s="1"/>
      <c r="E63" s="52" t="s">
        <v>7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127</v>
      </c>
      <c r="C64" s="54"/>
      <c r="D64" s="54"/>
      <c r="E64" s="55" t="s">
        <v>621</v>
      </c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 thickBot="1" ht="25" customHeight="1">
      <c r="A65" s="10"/>
      <c r="B65" s="1"/>
      <c r="C65" s="62">
        <v>9</v>
      </c>
      <c r="D65" s="1"/>
      <c r="E65" s="63" t="s">
        <v>112</v>
      </c>
      <c r="F65" s="1"/>
      <c r="G65" s="64" t="s">
        <v>137</v>
      </c>
      <c r="H65" s="65">
        <f>J59+J62</f>
        <v>296782.28000000003</v>
      </c>
      <c r="I65" s="64" t="s">
        <v>138</v>
      </c>
      <c r="J65" s="66">
        <f>(L65-H65)</f>
        <v>62324.27999999997</v>
      </c>
      <c r="K65" s="64" t="s">
        <v>139</v>
      </c>
      <c r="L65" s="67">
        <f>ROUND((J59+J62)*1.21,2)</f>
        <v>359106.56</v>
      </c>
      <c r="M65" s="13"/>
      <c r="N65" s="2"/>
      <c r="O65" s="2"/>
      <c r="P65" s="2"/>
      <c r="Q65" s="33">
        <f>0+Q59+Q62</f>
        <v>296782.28000000003</v>
      </c>
      <c r="R65" s="9">
        <f>0+R59+R62</f>
        <v>0</v>
      </c>
      <c r="S65" s="68">
        <f>Q65*(1+J65)+R65</f>
        <v>18497038700.038391</v>
      </c>
    </row>
    <row r="66" thickTop="1" thickBot="1" ht="25" customHeight="1">
      <c r="A66" s="10"/>
      <c r="B66" s="69"/>
      <c r="C66" s="69"/>
      <c r="D66" s="69"/>
      <c r="E66" s="70"/>
      <c r="F66" s="69"/>
      <c r="G66" s="71" t="s">
        <v>140</v>
      </c>
      <c r="H66" s="72">
        <f>0+J59+J62</f>
        <v>296782.28000000003</v>
      </c>
      <c r="I66" s="71" t="s">
        <v>141</v>
      </c>
      <c r="J66" s="73">
        <f>0+J65</f>
        <v>62324.27999999997</v>
      </c>
      <c r="K66" s="71" t="s">
        <v>142</v>
      </c>
      <c r="L66" s="74">
        <f>0+L65</f>
        <v>359106.56</v>
      </c>
      <c r="M66" s="13"/>
      <c r="N66" s="2"/>
      <c r="O66" s="2"/>
      <c r="P66" s="2"/>
      <c r="Q66" s="2"/>
    </row>
    <row r="67">
      <c r="A67" s="14"/>
      <c r="B67" s="4"/>
      <c r="C67" s="4"/>
      <c r="D67" s="4"/>
      <c r="E67" s="4"/>
      <c r="F67" s="4"/>
      <c r="G67" s="4"/>
      <c r="H67" s="76"/>
      <c r="I67" s="4"/>
      <c r="J67" s="76"/>
      <c r="K67" s="4"/>
      <c r="L67" s="4"/>
      <c r="M67" s="15"/>
      <c r="N67" s="2"/>
      <c r="O67" s="2"/>
      <c r="P67" s="2"/>
      <c r="Q67" s="2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"/>
      <c r="O68" s="2"/>
      <c r="P68" s="2"/>
      <c r="Q68" s="2"/>
    </row>
  </sheetData>
  <mergeCells count="3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5:C26"/>
    <mergeCell ref="B30:D30"/>
    <mergeCell ref="B31:D31"/>
    <mergeCell ref="B28:L28"/>
    <mergeCell ref="B20:D20"/>
    <mergeCell ref="B36:D36"/>
    <mergeCell ref="B37:D37"/>
    <mergeCell ref="B34:L34"/>
    <mergeCell ref="B21:D21"/>
    <mergeCell ref="B42:D42"/>
    <mergeCell ref="B43:D43"/>
    <mergeCell ref="B45:D45"/>
    <mergeCell ref="B46:D46"/>
    <mergeCell ref="B48:D48"/>
    <mergeCell ref="B49:D49"/>
    <mergeCell ref="B51:D51"/>
    <mergeCell ref="B52:D52"/>
    <mergeCell ref="B54:D54"/>
    <mergeCell ref="B55:D55"/>
    <mergeCell ref="B40:L40"/>
    <mergeCell ref="B22:D22"/>
    <mergeCell ref="B60:D60"/>
    <mergeCell ref="B61:D61"/>
    <mergeCell ref="B63:D63"/>
    <mergeCell ref="B64:D64"/>
    <mergeCell ref="B58:L58"/>
    <mergeCell ref="B23:D2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0+(H39+H45)</f>
        <v>281078.71000000002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101</v>
      </c>
      <c r="B10" s="1"/>
      <c r="C10" s="17"/>
      <c r="D10" s="1"/>
      <c r="E10" s="1"/>
      <c r="F10" s="1"/>
      <c r="G10" s="18"/>
      <c r="H10" s="1"/>
      <c r="I10" s="31" t="s">
        <v>102</v>
      </c>
      <c r="J10" s="32">
        <f>0+H40+H46</f>
        <v>281078.71000000002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622</v>
      </c>
      <c r="B11" s="1"/>
      <c r="C11" s="1"/>
      <c r="D11" s="1"/>
      <c r="E11" s="1"/>
      <c r="F11" s="1"/>
      <c r="G11" s="31"/>
      <c r="H11" s="1"/>
      <c r="I11" s="31" t="s">
        <v>104</v>
      </c>
      <c r="J11" s="32">
        <f>ROUND(0+((H39+H45)*1.21),2)</f>
        <v>340105.23999999999</v>
      </c>
      <c r="K11" s="1"/>
      <c r="L11" s="1"/>
      <c r="M11" s="13"/>
      <c r="N11" s="2"/>
      <c r="O11" s="2"/>
      <c r="P11" s="2"/>
      <c r="Q11" s="33">
        <f>IF(SUM(K20:K21)&gt;0,ROUND(SUM(S20:S21)/SUM(K20:K21)-1,8),0)</f>
        <v>29599.373075200001</v>
      </c>
      <c r="R11" s="9">
        <f>AVERAGE(J39,J45)</f>
        <v>29513.264999999985</v>
      </c>
      <c r="S11" s="9">
        <f>J10*(1+Q11)</f>
        <v>8320034679.4959497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106</v>
      </c>
      <c r="C19" s="34"/>
      <c r="D19" s="34"/>
      <c r="E19" s="34" t="s">
        <v>107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4</v>
      </c>
      <c r="C20" s="1"/>
      <c r="D20" s="1"/>
      <c r="E20" s="37" t="s">
        <v>193</v>
      </c>
      <c r="F20" s="1"/>
      <c r="G20" s="1"/>
      <c r="H20" s="1"/>
      <c r="I20" s="1"/>
      <c r="J20" s="1"/>
      <c r="K20" s="38">
        <f>0+J27+J30+J33+J36</f>
        <v>148130.57000000001</v>
      </c>
      <c r="L20" s="38">
        <f>0+L39</f>
        <v>179237.98999999999</v>
      </c>
      <c r="M20" s="13"/>
      <c r="N20" s="2"/>
      <c r="O20" s="2"/>
      <c r="P20" s="2"/>
      <c r="Q20" s="2"/>
      <c r="S20" s="9">
        <f>S39</f>
        <v>4608107986.3993979</v>
      </c>
    </row>
    <row r="21">
      <c r="A21" s="10"/>
      <c r="B21" s="36">
        <v>9</v>
      </c>
      <c r="C21" s="1"/>
      <c r="D21" s="1"/>
      <c r="E21" s="37" t="s">
        <v>112</v>
      </c>
      <c r="F21" s="1"/>
      <c r="G21" s="1"/>
      <c r="H21" s="1"/>
      <c r="I21" s="1"/>
      <c r="J21" s="1"/>
      <c r="K21" s="38">
        <f>0+J42</f>
        <v>132948.14000000001</v>
      </c>
      <c r="L21" s="38">
        <f>0+L45</f>
        <v>160867.25</v>
      </c>
      <c r="M21" s="13"/>
      <c r="N21" s="2"/>
      <c r="O21" s="2"/>
      <c r="P21" s="2"/>
      <c r="Q21" s="2"/>
      <c r="S21" s="9">
        <f>S45</f>
        <v>3711926693.0953984</v>
      </c>
    </row>
    <row r="22">
      <c r="A22" s="1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5"/>
      <c r="N22" s="2"/>
      <c r="O22" s="2"/>
      <c r="P22" s="2"/>
      <c r="Q22" s="2"/>
    </row>
    <row r="23" ht="14" customHeight="1">
      <c r="A23" s="4"/>
      <c r="B23" s="28" t="s">
        <v>113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10"/>
      <c r="B25" s="34" t="s">
        <v>114</v>
      </c>
      <c r="C25" s="34" t="s">
        <v>106</v>
      </c>
      <c r="D25" s="34" t="s">
        <v>115</v>
      </c>
      <c r="E25" s="34" t="s">
        <v>107</v>
      </c>
      <c r="F25" s="34" t="s">
        <v>116</v>
      </c>
      <c r="G25" s="35" t="s">
        <v>117</v>
      </c>
      <c r="H25" s="23" t="s">
        <v>118</v>
      </c>
      <c r="I25" s="23" t="s">
        <v>119</v>
      </c>
      <c r="J25" s="23" t="s">
        <v>17</v>
      </c>
      <c r="K25" s="35" t="s">
        <v>120</v>
      </c>
      <c r="L25" s="23" t="s">
        <v>18</v>
      </c>
      <c r="M25" s="41"/>
      <c r="N25" s="2"/>
      <c r="O25" s="2"/>
      <c r="P25" s="2"/>
      <c r="Q25" s="2"/>
    </row>
    <row r="26" ht="40" customHeight="1">
      <c r="A26" s="10"/>
      <c r="B26" s="42" t="s">
        <v>298</v>
      </c>
      <c r="C26" s="1"/>
      <c r="D26" s="1"/>
      <c r="E26" s="1"/>
      <c r="F26" s="1"/>
      <c r="G26" s="1"/>
      <c r="H26" s="43"/>
      <c r="I26" s="1"/>
      <c r="J26" s="43"/>
      <c r="K26" s="1"/>
      <c r="L26" s="1"/>
      <c r="M26" s="13"/>
      <c r="N26" s="2"/>
      <c r="O26" s="2"/>
      <c r="P26" s="2"/>
      <c r="Q26" s="2"/>
    </row>
    <row r="27">
      <c r="A27" s="10"/>
      <c r="B27" s="44">
        <v>254</v>
      </c>
      <c r="C27" s="45" t="s">
        <v>305</v>
      </c>
      <c r="D27" s="45"/>
      <c r="E27" s="45" t="s">
        <v>306</v>
      </c>
      <c r="F27" s="45" t="s">
        <v>7</v>
      </c>
      <c r="G27" s="46" t="s">
        <v>224</v>
      </c>
      <c r="H27" s="47">
        <v>7.4130000000000003</v>
      </c>
      <c r="I27" s="26">
        <v>4648.04</v>
      </c>
      <c r="J27" s="48">
        <f>ROUND(H27*I27,2)</f>
        <v>34455.919999999998</v>
      </c>
      <c r="K27" s="49">
        <v>0.20999999999999999</v>
      </c>
      <c r="L27" s="50">
        <f>ROUND(J27*1.21,2)</f>
        <v>41691.660000000003</v>
      </c>
      <c r="M27" s="13"/>
      <c r="N27" s="2"/>
      <c r="O27" s="2"/>
      <c r="P27" s="2"/>
      <c r="Q27" s="33">
        <f>IF(ISNUMBER(K27),IF(H27&gt;0,IF(I27&gt;0,J27,0),0),0)</f>
        <v>34455.919999999998</v>
      </c>
      <c r="R27" s="9">
        <f>IF(ISNUMBER(K27)=FALSE,J27,0)</f>
        <v>0</v>
      </c>
    </row>
    <row r="28">
      <c r="A28" s="10"/>
      <c r="B28" s="51" t="s">
        <v>125</v>
      </c>
      <c r="C28" s="1"/>
      <c r="D28" s="1"/>
      <c r="E28" s="52" t="s">
        <v>7</v>
      </c>
      <c r="F28" s="1"/>
      <c r="G28" s="1"/>
      <c r="H28" s="43"/>
      <c r="I28" s="1"/>
      <c r="J28" s="43"/>
      <c r="K28" s="1"/>
      <c r="L28" s="1"/>
      <c r="M28" s="13"/>
      <c r="N28" s="2"/>
      <c r="O28" s="2"/>
      <c r="P28" s="2"/>
      <c r="Q28" s="2"/>
    </row>
    <row r="29" thickBot="1">
      <c r="A29" s="10"/>
      <c r="B29" s="53" t="s">
        <v>127</v>
      </c>
      <c r="C29" s="54"/>
      <c r="D29" s="54"/>
      <c r="E29" s="55" t="s">
        <v>623</v>
      </c>
      <c r="F29" s="54"/>
      <c r="G29" s="54"/>
      <c r="H29" s="56"/>
      <c r="I29" s="54"/>
      <c r="J29" s="56"/>
      <c r="K29" s="54"/>
      <c r="L29" s="54"/>
      <c r="M29" s="13"/>
      <c r="N29" s="2"/>
      <c r="O29" s="2"/>
      <c r="P29" s="2"/>
      <c r="Q29" s="2"/>
    </row>
    <row r="30" thickTop="1">
      <c r="A30" s="10"/>
      <c r="B30" s="44">
        <v>255</v>
      </c>
      <c r="C30" s="45" t="s">
        <v>311</v>
      </c>
      <c r="D30" s="45"/>
      <c r="E30" s="45" t="s">
        <v>312</v>
      </c>
      <c r="F30" s="45" t="s">
        <v>7</v>
      </c>
      <c r="G30" s="46" t="s">
        <v>224</v>
      </c>
      <c r="H30" s="57">
        <v>44.765999999999998</v>
      </c>
      <c r="I30" s="58">
        <v>1083.8399999999999</v>
      </c>
      <c r="J30" s="59">
        <f>ROUND(H30*I30,2)</f>
        <v>48519.18</v>
      </c>
      <c r="K30" s="60">
        <v>0.20999999999999999</v>
      </c>
      <c r="L30" s="61">
        <f>ROUND(J30*1.21,2)</f>
        <v>58708.209999999999</v>
      </c>
      <c r="M30" s="13"/>
      <c r="N30" s="2"/>
      <c r="O30" s="2"/>
      <c r="P30" s="2"/>
      <c r="Q30" s="33">
        <f>IF(ISNUMBER(K30),IF(H30&gt;0,IF(I30&gt;0,J30,0),0),0)</f>
        <v>48519.18</v>
      </c>
      <c r="R30" s="9">
        <f>IF(ISNUMBER(K30)=FALSE,J30,0)</f>
        <v>0</v>
      </c>
    </row>
    <row r="31">
      <c r="A31" s="10"/>
      <c r="B31" s="51" t="s">
        <v>125</v>
      </c>
      <c r="C31" s="1"/>
      <c r="D31" s="1"/>
      <c r="E31" s="52" t="s">
        <v>7</v>
      </c>
      <c r="F31" s="1"/>
      <c r="G31" s="1"/>
      <c r="H31" s="43"/>
      <c r="I31" s="1"/>
      <c r="J31" s="43"/>
      <c r="K31" s="1"/>
      <c r="L31" s="1"/>
      <c r="M31" s="13"/>
      <c r="N31" s="2"/>
      <c r="O31" s="2"/>
      <c r="P31" s="2"/>
      <c r="Q31" s="2"/>
    </row>
    <row r="32" thickBot="1">
      <c r="A32" s="10"/>
      <c r="B32" s="53" t="s">
        <v>127</v>
      </c>
      <c r="C32" s="54"/>
      <c r="D32" s="54"/>
      <c r="E32" s="55" t="s">
        <v>624</v>
      </c>
      <c r="F32" s="54"/>
      <c r="G32" s="54"/>
      <c r="H32" s="56"/>
      <c r="I32" s="54"/>
      <c r="J32" s="56"/>
      <c r="K32" s="54"/>
      <c r="L32" s="54"/>
      <c r="M32" s="13"/>
      <c r="N32" s="2"/>
      <c r="O32" s="2"/>
      <c r="P32" s="2"/>
      <c r="Q32" s="2"/>
    </row>
    <row r="33" thickTop="1">
      <c r="A33" s="10"/>
      <c r="B33" s="44">
        <v>256</v>
      </c>
      <c r="C33" s="45" t="s">
        <v>314</v>
      </c>
      <c r="D33" s="45"/>
      <c r="E33" s="45" t="s">
        <v>315</v>
      </c>
      <c r="F33" s="45" t="s">
        <v>7</v>
      </c>
      <c r="G33" s="46" t="s">
        <v>224</v>
      </c>
      <c r="H33" s="57">
        <v>8.282</v>
      </c>
      <c r="I33" s="58">
        <v>7252.5</v>
      </c>
      <c r="J33" s="59">
        <f>ROUND(H33*I33,2)</f>
        <v>60065.209999999999</v>
      </c>
      <c r="K33" s="60">
        <v>0.20999999999999999</v>
      </c>
      <c r="L33" s="61">
        <f>ROUND(J33*1.21,2)</f>
        <v>72678.899999999994</v>
      </c>
      <c r="M33" s="13"/>
      <c r="N33" s="2"/>
      <c r="O33" s="2"/>
      <c r="P33" s="2"/>
      <c r="Q33" s="33">
        <f>IF(ISNUMBER(K33),IF(H33&gt;0,IF(I33&gt;0,J33,0),0),0)</f>
        <v>60065.209999999999</v>
      </c>
      <c r="R33" s="9">
        <f>IF(ISNUMBER(K33)=FALSE,J33,0)</f>
        <v>0</v>
      </c>
    </row>
    <row r="34">
      <c r="A34" s="10"/>
      <c r="B34" s="51" t="s">
        <v>125</v>
      </c>
      <c r="C34" s="1"/>
      <c r="D34" s="1"/>
      <c r="E34" s="52" t="s">
        <v>7</v>
      </c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 thickBot="1">
      <c r="A35" s="10"/>
      <c r="B35" s="53" t="s">
        <v>127</v>
      </c>
      <c r="C35" s="54"/>
      <c r="D35" s="54"/>
      <c r="E35" s="55" t="s">
        <v>625</v>
      </c>
      <c r="F35" s="54"/>
      <c r="G35" s="54"/>
      <c r="H35" s="56"/>
      <c r="I35" s="54"/>
      <c r="J35" s="56"/>
      <c r="K35" s="54"/>
      <c r="L35" s="54"/>
      <c r="M35" s="13"/>
      <c r="N35" s="2"/>
      <c r="O35" s="2"/>
      <c r="P35" s="2"/>
      <c r="Q35" s="2"/>
    </row>
    <row r="36" thickTop="1">
      <c r="A36" s="10"/>
      <c r="B36" s="44">
        <v>257</v>
      </c>
      <c r="C36" s="45" t="s">
        <v>613</v>
      </c>
      <c r="D36" s="45"/>
      <c r="E36" s="45" t="s">
        <v>614</v>
      </c>
      <c r="F36" s="45" t="s">
        <v>7</v>
      </c>
      <c r="G36" s="46" t="s">
        <v>224</v>
      </c>
      <c r="H36" s="57">
        <v>0.59999999999999998</v>
      </c>
      <c r="I36" s="58">
        <v>8483.7700000000004</v>
      </c>
      <c r="J36" s="59">
        <f>ROUND(H36*I36,2)</f>
        <v>5090.2600000000002</v>
      </c>
      <c r="K36" s="60">
        <v>0.20999999999999999</v>
      </c>
      <c r="L36" s="61">
        <f>ROUND(J36*1.21,2)</f>
        <v>6159.21</v>
      </c>
      <c r="M36" s="13"/>
      <c r="N36" s="2"/>
      <c r="O36" s="2"/>
      <c r="P36" s="2"/>
      <c r="Q36" s="33">
        <f>IF(ISNUMBER(K36),IF(H36&gt;0,IF(I36&gt;0,J36,0),0),0)</f>
        <v>5090.2600000000002</v>
      </c>
      <c r="R36" s="9">
        <f>IF(ISNUMBER(K36)=FALSE,J36,0)</f>
        <v>0</v>
      </c>
    </row>
    <row r="37">
      <c r="A37" s="10"/>
      <c r="B37" s="51" t="s">
        <v>125</v>
      </c>
      <c r="C37" s="1"/>
      <c r="D37" s="1"/>
      <c r="E37" s="52" t="s">
        <v>7</v>
      </c>
      <c r="F37" s="1"/>
      <c r="G37" s="1"/>
      <c r="H37" s="43"/>
      <c r="I37" s="1"/>
      <c r="J37" s="43"/>
      <c r="K37" s="1"/>
      <c r="L37" s="1"/>
      <c r="M37" s="13"/>
      <c r="N37" s="2"/>
      <c r="O37" s="2"/>
      <c r="P37" s="2"/>
      <c r="Q37" s="2"/>
    </row>
    <row r="38" thickBot="1">
      <c r="A38" s="10"/>
      <c r="B38" s="53" t="s">
        <v>127</v>
      </c>
      <c r="C38" s="54"/>
      <c r="D38" s="54"/>
      <c r="E38" s="55" t="s">
        <v>626</v>
      </c>
      <c r="F38" s="54"/>
      <c r="G38" s="54"/>
      <c r="H38" s="56"/>
      <c r="I38" s="54"/>
      <c r="J38" s="56"/>
      <c r="K38" s="54"/>
      <c r="L38" s="54"/>
      <c r="M38" s="13"/>
      <c r="N38" s="2"/>
      <c r="O38" s="2"/>
      <c r="P38" s="2"/>
      <c r="Q38" s="2"/>
    </row>
    <row r="39" thickTop="1" thickBot="1" ht="25" customHeight="1">
      <c r="A39" s="10"/>
      <c r="B39" s="1"/>
      <c r="C39" s="62">
        <v>4</v>
      </c>
      <c r="D39" s="1"/>
      <c r="E39" s="63" t="s">
        <v>193</v>
      </c>
      <c r="F39" s="1"/>
      <c r="G39" s="64" t="s">
        <v>137</v>
      </c>
      <c r="H39" s="65">
        <f>J27+J30+J33+J36</f>
        <v>148130.57000000001</v>
      </c>
      <c r="I39" s="64" t="s">
        <v>138</v>
      </c>
      <c r="J39" s="66">
        <f>(L39-H39)</f>
        <v>31107.419999999984</v>
      </c>
      <c r="K39" s="64" t="s">
        <v>139</v>
      </c>
      <c r="L39" s="67">
        <f>ROUND((J27+J30+J33+J36)*1.21,2)</f>
        <v>179237.98999999999</v>
      </c>
      <c r="M39" s="13"/>
      <c r="N39" s="2"/>
      <c r="O39" s="2"/>
      <c r="P39" s="2"/>
      <c r="Q39" s="33">
        <f>0+Q27+Q30+Q33+Q36</f>
        <v>148130.57000000001</v>
      </c>
      <c r="R39" s="9">
        <f>0+R27+R30+R33+R36</f>
        <v>0</v>
      </c>
      <c r="S39" s="68">
        <f>Q39*(1+J39)+R39</f>
        <v>4608107986.3993979</v>
      </c>
    </row>
    <row r="40" thickTop="1" thickBot="1" ht="25" customHeight="1">
      <c r="A40" s="10"/>
      <c r="B40" s="69"/>
      <c r="C40" s="69"/>
      <c r="D40" s="69"/>
      <c r="E40" s="70"/>
      <c r="F40" s="69"/>
      <c r="G40" s="71" t="s">
        <v>140</v>
      </c>
      <c r="H40" s="72">
        <f>0+J27+J30+J33+J36</f>
        <v>148130.57000000001</v>
      </c>
      <c r="I40" s="71" t="s">
        <v>141</v>
      </c>
      <c r="J40" s="73">
        <f>0+J39</f>
        <v>31107.419999999984</v>
      </c>
      <c r="K40" s="71" t="s">
        <v>142</v>
      </c>
      <c r="L40" s="74">
        <f>0+L39</f>
        <v>179237.98999999999</v>
      </c>
      <c r="M40" s="13"/>
      <c r="N40" s="2"/>
      <c r="O40" s="2"/>
      <c r="P40" s="2"/>
      <c r="Q40" s="2"/>
    </row>
    <row r="41" ht="40" customHeight="1">
      <c r="A41" s="10"/>
      <c r="B41" s="75" t="s">
        <v>184</v>
      </c>
      <c r="C41" s="1"/>
      <c r="D41" s="1"/>
      <c r="E41" s="1"/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>
      <c r="A42" s="10"/>
      <c r="B42" s="44">
        <v>258</v>
      </c>
      <c r="C42" s="45" t="s">
        <v>619</v>
      </c>
      <c r="D42" s="45"/>
      <c r="E42" s="45" t="s">
        <v>620</v>
      </c>
      <c r="F42" s="45" t="s">
        <v>7</v>
      </c>
      <c r="G42" s="46" t="s">
        <v>181</v>
      </c>
      <c r="H42" s="47">
        <v>20.050000000000001</v>
      </c>
      <c r="I42" s="26">
        <v>6630.8299999999999</v>
      </c>
      <c r="J42" s="48">
        <f>ROUND(H42*I42,2)</f>
        <v>132948.14000000001</v>
      </c>
      <c r="K42" s="49">
        <v>0.20999999999999999</v>
      </c>
      <c r="L42" s="50">
        <f>ROUND(J42*1.21,2)</f>
        <v>160867.25</v>
      </c>
      <c r="M42" s="13"/>
      <c r="N42" s="2"/>
      <c r="O42" s="2"/>
      <c r="P42" s="2"/>
      <c r="Q42" s="33">
        <f>IF(ISNUMBER(K42),IF(H42&gt;0,IF(I42&gt;0,J42,0),0),0)</f>
        <v>132948.14000000001</v>
      </c>
      <c r="R42" s="9">
        <f>IF(ISNUMBER(K42)=FALSE,J42,0)</f>
        <v>0</v>
      </c>
    </row>
    <row r="43">
      <c r="A43" s="10"/>
      <c r="B43" s="51" t="s">
        <v>125</v>
      </c>
      <c r="C43" s="1"/>
      <c r="D43" s="1"/>
      <c r="E43" s="52" t="s">
        <v>7</v>
      </c>
      <c r="F43" s="1"/>
      <c r="G43" s="1"/>
      <c r="H43" s="43"/>
      <c r="I43" s="1"/>
      <c r="J43" s="43"/>
      <c r="K43" s="1"/>
      <c r="L43" s="1"/>
      <c r="M43" s="13"/>
      <c r="N43" s="2"/>
      <c r="O43" s="2"/>
      <c r="P43" s="2"/>
      <c r="Q43" s="2"/>
    </row>
    <row r="44" thickBot="1">
      <c r="A44" s="10"/>
      <c r="B44" s="53" t="s">
        <v>127</v>
      </c>
      <c r="C44" s="54"/>
      <c r="D44" s="54"/>
      <c r="E44" s="55" t="s">
        <v>627</v>
      </c>
      <c r="F44" s="54"/>
      <c r="G44" s="54"/>
      <c r="H44" s="56"/>
      <c r="I44" s="54"/>
      <c r="J44" s="56"/>
      <c r="K44" s="54"/>
      <c r="L44" s="54"/>
      <c r="M44" s="13"/>
      <c r="N44" s="2"/>
      <c r="O44" s="2"/>
      <c r="P44" s="2"/>
      <c r="Q44" s="2"/>
    </row>
    <row r="45" thickTop="1" thickBot="1" ht="25" customHeight="1">
      <c r="A45" s="10"/>
      <c r="B45" s="1"/>
      <c r="C45" s="62">
        <v>9</v>
      </c>
      <c r="D45" s="1"/>
      <c r="E45" s="63" t="s">
        <v>112</v>
      </c>
      <c r="F45" s="1"/>
      <c r="G45" s="64" t="s">
        <v>137</v>
      </c>
      <c r="H45" s="65">
        <f>0+J42</f>
        <v>132948.14000000001</v>
      </c>
      <c r="I45" s="64" t="s">
        <v>138</v>
      </c>
      <c r="J45" s="66">
        <f>(L45-H45)</f>
        <v>27919.109999999986</v>
      </c>
      <c r="K45" s="64" t="s">
        <v>139</v>
      </c>
      <c r="L45" s="67">
        <f>ROUND((0+J42)*1.21,2)</f>
        <v>160867.25</v>
      </c>
      <c r="M45" s="13"/>
      <c r="N45" s="2"/>
      <c r="O45" s="2"/>
      <c r="P45" s="2"/>
      <c r="Q45" s="33">
        <f>0+Q42</f>
        <v>132948.14000000001</v>
      </c>
      <c r="R45" s="9">
        <f>0+R42</f>
        <v>0</v>
      </c>
      <c r="S45" s="68">
        <f>Q45*(1+J45)+R45</f>
        <v>3711926693.0953984</v>
      </c>
    </row>
    <row r="46" thickTop="1" thickBot="1" ht="25" customHeight="1">
      <c r="A46" s="10"/>
      <c r="B46" s="69"/>
      <c r="C46" s="69"/>
      <c r="D46" s="69"/>
      <c r="E46" s="70"/>
      <c r="F46" s="69"/>
      <c r="G46" s="71" t="s">
        <v>140</v>
      </c>
      <c r="H46" s="72">
        <f>0+J42</f>
        <v>132948.14000000001</v>
      </c>
      <c r="I46" s="71" t="s">
        <v>141</v>
      </c>
      <c r="J46" s="73">
        <f>0+J45</f>
        <v>27919.109999999986</v>
      </c>
      <c r="K46" s="71" t="s">
        <v>142</v>
      </c>
      <c r="L46" s="74">
        <f>0+L45</f>
        <v>160867.25</v>
      </c>
      <c r="M46" s="13"/>
      <c r="N46" s="2"/>
      <c r="O46" s="2"/>
      <c r="P46" s="2"/>
      <c r="Q46" s="2"/>
    </row>
    <row r="47">
      <c r="A47" s="14"/>
      <c r="B47" s="4"/>
      <c r="C47" s="4"/>
      <c r="D47" s="4"/>
      <c r="E47" s="4"/>
      <c r="F47" s="4"/>
      <c r="G47" s="4"/>
      <c r="H47" s="76"/>
      <c r="I47" s="4"/>
      <c r="J47" s="76"/>
      <c r="K47" s="4"/>
      <c r="L47" s="4"/>
      <c r="M47" s="15"/>
      <c r="N47" s="2"/>
      <c r="O47" s="2"/>
      <c r="P47" s="2"/>
      <c r="Q47" s="2"/>
    </row>
    <row r="4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2"/>
      <c r="O48" s="2"/>
      <c r="P48" s="2"/>
      <c r="Q48" s="2"/>
    </row>
  </sheetData>
  <mergeCells count="2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9:D29"/>
    <mergeCell ref="B31:D31"/>
    <mergeCell ref="B32:D32"/>
    <mergeCell ref="B34:D34"/>
    <mergeCell ref="B35:D35"/>
    <mergeCell ref="B37:D37"/>
    <mergeCell ref="B38:D38"/>
    <mergeCell ref="B26:L26"/>
    <mergeCell ref="B20:D20"/>
    <mergeCell ref="B43:D43"/>
    <mergeCell ref="B44:D44"/>
    <mergeCell ref="B41:L41"/>
    <mergeCell ref="B21:D21"/>
  </mergeCells>
  <pageMargins left="0.39375" right="0.39375" top="0.5902778" bottom="0.39375" header="0.1965278" footer="0.1576389"/>
  <pageSetup paperSize="9" orientation="portrait" fitToHeight="0"/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Michal Hanák</cp:lastModifiedBy>
  <dcterms:modified xsi:type="dcterms:W3CDTF">2025-08-26T11:10:09Z</dcterms:modified>
</cp:coreProperties>
</file>